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C:\Users\ggonzalez\Downloads\"/>
    </mc:Choice>
  </mc:AlternateContent>
  <xr:revisionPtr revIDLastSave="0" documentId="13_ncr:1_{C39D1BB8-37F3-4DCB-B6B4-665A7357565C}" xr6:coauthVersionLast="47" xr6:coauthVersionMax="47" xr10:uidLastSave="{00000000-0000-0000-0000-000000000000}"/>
  <workbookProtection workbookAlgorithmName="SHA-512" workbookHashValue="rkjvRNlM3QPnzOOqe64sKDl3egjf0NNKRYHKz3MWD0NQq+TDNxRMcxUDgdTcUiNYFEr3Sl8G+lODcU6z/ZYjEQ==" workbookSaltValue="jR2/mh1Rr46THyGXn1WS9Q==" workbookSpinCount="100000" lockStructure="1"/>
  <bookViews>
    <workbookView xWindow="28680" yWindow="0" windowWidth="29040" windowHeight="15720" tabRatio="389" xr2:uid="{00000000-000D-0000-FFFF-FFFF00000000}"/>
  </bookViews>
  <sheets>
    <sheet name="2026 RESUMEN" sheetId="15" r:id="rId1"/>
    <sheet name="2026 FNDR" sheetId="12" r:id="rId2"/>
    <sheet name="FRIL 2026" sheetId="25" r:id="rId3"/>
    <sheet name="Hoja1" sheetId="26" state="hidden" r:id="rId4"/>
    <sheet name="Hoja5" sheetId="30" state="hidden" r:id="rId5"/>
  </sheets>
  <definedNames>
    <definedName name="\a" localSheetId="2">#REF!</definedName>
    <definedName name="\a">#REF!</definedName>
    <definedName name="\x" localSheetId="2">#REF!</definedName>
    <definedName name="\x">#REF!</definedName>
    <definedName name="\z" localSheetId="2">#REF!</definedName>
    <definedName name="\z">#REF!</definedName>
    <definedName name="__mes1" localSheetId="2">#REF!</definedName>
    <definedName name="__mes1">#REF!</definedName>
    <definedName name="_xlnm._FilterDatabase" localSheetId="1" hidden="1">'2026 FNDR'!$A$4:$AC$313</definedName>
    <definedName name="_xlnm._FilterDatabase" localSheetId="2" hidden="1">'FRIL 2026'!$A$2:$U$109</definedName>
    <definedName name="_mes1" localSheetId="2">#REF!</definedName>
    <definedName name="_mes1">#REF!</definedName>
    <definedName name="ANDACOLLO">#REF!</definedName>
    <definedName name="año" localSheetId="2">#REF!</definedName>
    <definedName name="año">#REF!</definedName>
    <definedName name="_xlnm.Print_Area" localSheetId="1">'2026 FNDR'!$A$1:$AI$67</definedName>
    <definedName name="CANELA">#REF!</definedName>
    <definedName name="COMBARBALÁ">#REF!</definedName>
    <definedName name="COQUIMBO">#REF!</definedName>
    <definedName name="Dic" localSheetId="2">#REF!</definedName>
    <definedName name="Dic">#REF!</definedName>
    <definedName name="dici" localSheetId="2">#REF!</definedName>
    <definedName name="dici">#REF!</definedName>
    <definedName name="Dicie" localSheetId="2">#REF!</definedName>
    <definedName name="Dicie">#REF!</definedName>
    <definedName name="diciem" localSheetId="2">#REF!</definedName>
    <definedName name="diciem">#REF!</definedName>
    <definedName name="diciemb" localSheetId="2">#REF!</definedName>
    <definedName name="diciemb">#REF!</definedName>
    <definedName name="ESTADOS">#REF!</definedName>
    <definedName name="ILLAPEL">#REF!</definedName>
    <definedName name="LA_HIGUERA">#REF!</definedName>
    <definedName name="LA_SERENA">#REF!</definedName>
    <definedName name="LOS_VILOS">#REF!</definedName>
    <definedName name="mes" localSheetId="2">#REF!</definedName>
    <definedName name="mes">#REF!</definedName>
    <definedName name="MONTE_PATRIA">#REF!</definedName>
    <definedName name="nose" localSheetId="2">#REF!</definedName>
    <definedName name="nose">#REF!</definedName>
    <definedName name="nov" localSheetId="2">#REF!</definedName>
    <definedName name="nov">#REF!</definedName>
    <definedName name="OVALLE">#REF!</definedName>
    <definedName name="PAIHUANO">#REF!</definedName>
    <definedName name="PROVINCIAL_CHOAPA">#REF!</definedName>
    <definedName name="PROVINCIAL_ELQUI">#REF!</definedName>
    <definedName name="PROVINCIAL_LIMARÍ">#REF!</definedName>
    <definedName name="PUNITAQUI">#REF!</definedName>
    <definedName name="REGIONAL">#REF!</definedName>
    <definedName name="RÍO_HURTADO">#REF!</definedName>
    <definedName name="SALAMANCA">#REF!</definedName>
    <definedName name="septi" localSheetId="2">#REF!</definedName>
    <definedName name="septi">#REF!</definedName>
    <definedName name="septiembre" localSheetId="2">#REF!</definedName>
    <definedName name="septiembre">#REF!</definedName>
    <definedName name="SINO">#REF!</definedName>
    <definedName name="VICUÑA">#REF!</definedName>
    <definedName name="xxxxx" localSheetId="2">#REF!</definedName>
    <definedName name="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2" l="1"/>
  <c r="Q6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94" i="12"/>
  <c r="Q95" i="12"/>
  <c r="Q96" i="12"/>
  <c r="Q97" i="12"/>
  <c r="Q98" i="12"/>
  <c r="Q99" i="12"/>
  <c r="Q100" i="12"/>
  <c r="Q101" i="12"/>
  <c r="Q102" i="12"/>
  <c r="Q103" i="12"/>
  <c r="Q104" i="12"/>
  <c r="Q105" i="12"/>
  <c r="Q106" i="12"/>
  <c r="Q107" i="12"/>
  <c r="Q108" i="12"/>
  <c r="Q109" i="12"/>
  <c r="Q110" i="12"/>
  <c r="Q111" i="12"/>
  <c r="Q112" i="12"/>
  <c r="Q113" i="12"/>
  <c r="Q114" i="12"/>
  <c r="Q115" i="12"/>
  <c r="Q116" i="12"/>
  <c r="Q117" i="12"/>
  <c r="Q118" i="12"/>
  <c r="Q119" i="12"/>
  <c r="Q120" i="12"/>
  <c r="Q121" i="12"/>
  <c r="Q122" i="12"/>
  <c r="Q123" i="12"/>
  <c r="Q124" i="12"/>
  <c r="Q125" i="12"/>
  <c r="Q126" i="12"/>
  <c r="Q127" i="12"/>
  <c r="Q128" i="12"/>
  <c r="Q129" i="12"/>
  <c r="Q130" i="12"/>
  <c r="Q131" i="12"/>
  <c r="Q132" i="12"/>
  <c r="Q133" i="12"/>
  <c r="Q134" i="12"/>
  <c r="Q135" i="12"/>
  <c r="Q136" i="12"/>
  <c r="Q137" i="12"/>
  <c r="Q138" i="12"/>
  <c r="Q139" i="12"/>
  <c r="Q140" i="12"/>
  <c r="Q141" i="12"/>
  <c r="Q142" i="12"/>
  <c r="Q143" i="12"/>
  <c r="Q144" i="12"/>
  <c r="Q145" i="12"/>
  <c r="Q146" i="12"/>
  <c r="Q147" i="12"/>
  <c r="Q148" i="12"/>
  <c r="Q149" i="12"/>
  <c r="Q150" i="12"/>
  <c r="Q151" i="12"/>
  <c r="Q152" i="12"/>
  <c r="Q153" i="12"/>
  <c r="Q154" i="12"/>
  <c r="Q155" i="12"/>
  <c r="Q156" i="12"/>
  <c r="Q157" i="12"/>
  <c r="Q158" i="12"/>
  <c r="Q159" i="12"/>
  <c r="Q160" i="12"/>
  <c r="Q161" i="12"/>
  <c r="Q162" i="12"/>
  <c r="Q163" i="12"/>
  <c r="Q164" i="12"/>
  <c r="Q165" i="12"/>
  <c r="Q166" i="12"/>
  <c r="Q167" i="12"/>
  <c r="Q168" i="12"/>
  <c r="Q169" i="12"/>
  <c r="Q170" i="12"/>
  <c r="Q171" i="12"/>
  <c r="Q172" i="12"/>
  <c r="Q173" i="12"/>
  <c r="Q174" i="12"/>
  <c r="Q175" i="12"/>
  <c r="Q176" i="12"/>
  <c r="Q177" i="12"/>
  <c r="Q178" i="12"/>
  <c r="Q179" i="12"/>
  <c r="Q180" i="12"/>
  <c r="Q181" i="12"/>
  <c r="Q182" i="12"/>
  <c r="Q183" i="12"/>
  <c r="Q184" i="12"/>
  <c r="Q185" i="12"/>
  <c r="Q186" i="12"/>
  <c r="Q187" i="12"/>
  <c r="Q188" i="12"/>
  <c r="Q189" i="12"/>
  <c r="Q190" i="12"/>
  <c r="Q191" i="12"/>
  <c r="Q192" i="12"/>
  <c r="Q193" i="12"/>
  <c r="Q194" i="12"/>
  <c r="Q195" i="12"/>
  <c r="Q196" i="12"/>
  <c r="Q197" i="12"/>
  <c r="Q198" i="12"/>
  <c r="Q199" i="12"/>
  <c r="Q200" i="12"/>
  <c r="Q201" i="12"/>
  <c r="Q202" i="12"/>
  <c r="Q203" i="12"/>
  <c r="Q204" i="12"/>
  <c r="Q205" i="12"/>
  <c r="Q206" i="12"/>
  <c r="Q207" i="12"/>
  <c r="Q208" i="12"/>
  <c r="Q209" i="12"/>
  <c r="Q210" i="12"/>
  <c r="Q211" i="12"/>
  <c r="Q212" i="12"/>
  <c r="Q213" i="12"/>
  <c r="Q214" i="12"/>
  <c r="Q215" i="12"/>
  <c r="Q216" i="12"/>
  <c r="Q217" i="12"/>
  <c r="Q218" i="12"/>
  <c r="Q219" i="12"/>
  <c r="Q220" i="12"/>
  <c r="Q221" i="12"/>
  <c r="Q223" i="12"/>
  <c r="Q224" i="12"/>
  <c r="Q225" i="12"/>
  <c r="Q226" i="12"/>
  <c r="Q227" i="12"/>
  <c r="Q228" i="12"/>
  <c r="Q229" i="12"/>
  <c r="Q230" i="12"/>
  <c r="Q231" i="12"/>
  <c r="Q232" i="12"/>
  <c r="Q233" i="12"/>
  <c r="Q234" i="12"/>
  <c r="Q235" i="12"/>
  <c r="Q236" i="12"/>
  <c r="Q237" i="12"/>
  <c r="Q238" i="12"/>
  <c r="Q239" i="12"/>
  <c r="Q240" i="12"/>
  <c r="Q241" i="12"/>
  <c r="Q242" i="12"/>
  <c r="Q243" i="12"/>
  <c r="Q244" i="12"/>
  <c r="Q245" i="12"/>
  <c r="Q246" i="12"/>
  <c r="Q247" i="12"/>
  <c r="Q248" i="12"/>
  <c r="Q249" i="12"/>
  <c r="Q250" i="12"/>
  <c r="Q251" i="12"/>
  <c r="Q252" i="12"/>
  <c r="Q253" i="12"/>
  <c r="Q254" i="12"/>
  <c r="Q255" i="12"/>
  <c r="Q256" i="12"/>
  <c r="Q257" i="12"/>
  <c r="Q258" i="12"/>
  <c r="Q259" i="12"/>
  <c r="Q260" i="12"/>
  <c r="Q261" i="12"/>
  <c r="Q262" i="12"/>
  <c r="Q263" i="12"/>
  <c r="Q264" i="12"/>
  <c r="Q265" i="12"/>
  <c r="Q266" i="12"/>
  <c r="Q267" i="12"/>
  <c r="Q268" i="12"/>
  <c r="Q269" i="12"/>
  <c r="Q270" i="12"/>
  <c r="Q271" i="12"/>
  <c r="Q272" i="12"/>
  <c r="Q273" i="12"/>
  <c r="Q274" i="12"/>
  <c r="Q275" i="12"/>
  <c r="Q276" i="12"/>
  <c r="Q277" i="12"/>
  <c r="Q278" i="12"/>
  <c r="Q279" i="12"/>
  <c r="Q280" i="12"/>
  <c r="Q281" i="12"/>
  <c r="Q282" i="12"/>
  <c r="Q283" i="12"/>
  <c r="Q284" i="12"/>
  <c r="Q285" i="12"/>
  <c r="Q286" i="12"/>
  <c r="Q287" i="12"/>
  <c r="Q288" i="12"/>
  <c r="Q289" i="12"/>
  <c r="Q290" i="12"/>
  <c r="Q291" i="12"/>
  <c r="Q292" i="12"/>
  <c r="Q293" i="12"/>
  <c r="Q294" i="12"/>
  <c r="Q295" i="12"/>
  <c r="Q296" i="12"/>
  <c r="Q297" i="12"/>
  <c r="Q298" i="12"/>
  <c r="Q299" i="12"/>
  <c r="Q300" i="12"/>
  <c r="Q301" i="12"/>
  <c r="Q302" i="12"/>
  <c r="Q303" i="12"/>
  <c r="Q304" i="12"/>
  <c r="Q305" i="12"/>
  <c r="Q306" i="12"/>
  <c r="Q307" i="12"/>
  <c r="Q308" i="12"/>
  <c r="Q309" i="12"/>
  <c r="Q310" i="12"/>
  <c r="Q311" i="12"/>
  <c r="Q312" i="12"/>
  <c r="Q313" i="12"/>
  <c r="Q5" i="12"/>
  <c r="G23" i="15"/>
  <c r="T222" i="12"/>
  <c r="Q222" i="12" s="1"/>
  <c r="O3" i="12"/>
  <c r="Q3" i="12" l="1"/>
  <c r="U103" i="25"/>
  <c r="U104" i="25"/>
  <c r="U105" i="25"/>
  <c r="U106" i="25"/>
  <c r="U107" i="25"/>
  <c r="U108" i="25"/>
  <c r="U109" i="25"/>
  <c r="I1" i="25"/>
  <c r="E127" i="15"/>
  <c r="J72" i="15" l="1"/>
  <c r="J93" i="15"/>
  <c r="T46" i="15" l="1"/>
  <c r="I32" i="15"/>
  <c r="I33" i="15"/>
  <c r="K1" i="25"/>
  <c r="L1" i="25"/>
  <c r="M1" i="25"/>
  <c r="N1" i="25"/>
  <c r="O1" i="25"/>
  <c r="P1" i="25"/>
  <c r="Q1" i="25"/>
  <c r="R1" i="25"/>
  <c r="S1" i="25"/>
  <c r="T1" i="25"/>
  <c r="J1" i="25"/>
  <c r="P129" i="25" l="1"/>
  <c r="J118" i="25"/>
  <c r="I118" i="25"/>
  <c r="E109" i="15" l="1"/>
  <c r="S88" i="15"/>
  <c r="S89" i="15"/>
  <c r="S90" i="15"/>
  <c r="S91" i="15"/>
  <c r="S87" i="15"/>
  <c r="R88" i="15"/>
  <c r="R89" i="15"/>
  <c r="R90" i="15"/>
  <c r="R91" i="15"/>
  <c r="R87" i="15"/>
  <c r="Q88" i="15"/>
  <c r="Q89" i="15"/>
  <c r="Q90" i="15"/>
  <c r="Q91" i="15"/>
  <c r="Q87" i="15"/>
  <c r="P88" i="15"/>
  <c r="P89" i="15"/>
  <c r="P90" i="15"/>
  <c r="P91" i="15"/>
  <c r="P87" i="15"/>
  <c r="O88" i="15"/>
  <c r="O89" i="15"/>
  <c r="O90" i="15"/>
  <c r="O91" i="15"/>
  <c r="O87" i="15"/>
  <c r="N88" i="15"/>
  <c r="N89" i="15"/>
  <c r="N90" i="15"/>
  <c r="N91" i="15"/>
  <c r="N87" i="15"/>
  <c r="M88" i="15"/>
  <c r="M89" i="15"/>
  <c r="M90" i="15"/>
  <c r="M91" i="15"/>
  <c r="M87" i="15"/>
  <c r="S81" i="15"/>
  <c r="S82" i="15"/>
  <c r="S83" i="15"/>
  <c r="S84" i="15"/>
  <c r="S85" i="15"/>
  <c r="S80" i="15"/>
  <c r="R81" i="15"/>
  <c r="R82" i="15"/>
  <c r="R83" i="15"/>
  <c r="R84" i="15"/>
  <c r="R85" i="15"/>
  <c r="R80" i="15"/>
  <c r="Q81" i="15"/>
  <c r="Q82" i="15"/>
  <c r="Q83" i="15"/>
  <c r="Q84" i="15"/>
  <c r="Q85" i="15"/>
  <c r="Q80" i="15"/>
  <c r="P81" i="15"/>
  <c r="P82" i="15"/>
  <c r="P83" i="15"/>
  <c r="P84" i="15"/>
  <c r="P85" i="15"/>
  <c r="P80" i="15"/>
  <c r="O81" i="15"/>
  <c r="O82" i="15"/>
  <c r="O83" i="15"/>
  <c r="O84" i="15"/>
  <c r="O85" i="15"/>
  <c r="O80" i="15"/>
  <c r="N81" i="15"/>
  <c r="N82" i="15"/>
  <c r="N83" i="15"/>
  <c r="N84" i="15"/>
  <c r="N85" i="15"/>
  <c r="N80" i="15"/>
  <c r="M81" i="15"/>
  <c r="M82" i="15"/>
  <c r="M83" i="15"/>
  <c r="M84" i="15"/>
  <c r="M85" i="15"/>
  <c r="M80" i="15"/>
  <c r="S73" i="15"/>
  <c r="S74" i="15"/>
  <c r="S75" i="15"/>
  <c r="S76" i="15"/>
  <c r="S77" i="15"/>
  <c r="S78" i="15"/>
  <c r="S72" i="15"/>
  <c r="R73" i="15"/>
  <c r="R74" i="15"/>
  <c r="R75" i="15"/>
  <c r="R76" i="15"/>
  <c r="R77" i="15"/>
  <c r="R78" i="15"/>
  <c r="R72" i="15"/>
  <c r="Q73" i="15"/>
  <c r="Q74" i="15"/>
  <c r="Q75" i="15"/>
  <c r="Q76" i="15"/>
  <c r="Q77" i="15"/>
  <c r="Q78" i="15"/>
  <c r="Q72" i="15"/>
  <c r="P73" i="15"/>
  <c r="P74" i="15"/>
  <c r="P75" i="15"/>
  <c r="P76" i="15"/>
  <c r="P77" i="15"/>
  <c r="P78" i="15"/>
  <c r="P72" i="15"/>
  <c r="O73" i="15"/>
  <c r="O74" i="15"/>
  <c r="O75" i="15"/>
  <c r="O76" i="15"/>
  <c r="O77" i="15"/>
  <c r="O78" i="15"/>
  <c r="O72" i="15"/>
  <c r="N73" i="15"/>
  <c r="N74" i="15"/>
  <c r="N75" i="15"/>
  <c r="N76" i="15"/>
  <c r="N77" i="15"/>
  <c r="N78" i="15"/>
  <c r="N72" i="15"/>
  <c r="M73" i="15"/>
  <c r="M74" i="15"/>
  <c r="M75" i="15"/>
  <c r="M76" i="15"/>
  <c r="M77" i="15"/>
  <c r="M78" i="15"/>
  <c r="M72" i="15"/>
  <c r="R93" i="15"/>
  <c r="Q93" i="15"/>
  <c r="P93" i="15"/>
  <c r="O93" i="15"/>
  <c r="N93" i="15"/>
  <c r="M93" i="15"/>
  <c r="L93" i="15"/>
  <c r="L88" i="15"/>
  <c r="L89" i="15"/>
  <c r="L90" i="15"/>
  <c r="L91" i="15"/>
  <c r="L87" i="15"/>
  <c r="L81" i="15"/>
  <c r="L82" i="15"/>
  <c r="L83" i="15"/>
  <c r="L84" i="15"/>
  <c r="L85" i="15"/>
  <c r="L80" i="15"/>
  <c r="L73" i="15"/>
  <c r="L74" i="15"/>
  <c r="L75" i="15"/>
  <c r="L76" i="15"/>
  <c r="L77" i="15"/>
  <c r="L78" i="15"/>
  <c r="L72" i="15"/>
  <c r="K93" i="15"/>
  <c r="K88" i="15"/>
  <c r="K89" i="15"/>
  <c r="K90" i="15"/>
  <c r="K91" i="15"/>
  <c r="K87" i="15"/>
  <c r="K81" i="15"/>
  <c r="K82" i="15"/>
  <c r="K83" i="15"/>
  <c r="K84" i="15"/>
  <c r="K85" i="15"/>
  <c r="K80" i="15"/>
  <c r="K73" i="15"/>
  <c r="K74" i="15"/>
  <c r="K75" i="15"/>
  <c r="K76" i="15"/>
  <c r="K77" i="15"/>
  <c r="K78" i="15"/>
  <c r="K72" i="15"/>
  <c r="J88" i="15"/>
  <c r="J89" i="15"/>
  <c r="J90" i="15"/>
  <c r="J91" i="15"/>
  <c r="J87" i="15"/>
  <c r="J81" i="15"/>
  <c r="J82" i="15"/>
  <c r="J83" i="15"/>
  <c r="J84" i="15"/>
  <c r="J85" i="15"/>
  <c r="J80" i="15"/>
  <c r="J73" i="15"/>
  <c r="J74" i="15"/>
  <c r="J75" i="15"/>
  <c r="J76" i="15"/>
  <c r="J77" i="15"/>
  <c r="J78" i="15"/>
  <c r="I93" i="15"/>
  <c r="I88" i="15"/>
  <c r="I89" i="15"/>
  <c r="I90" i="15"/>
  <c r="I91" i="15"/>
  <c r="I87" i="15"/>
  <c r="I81" i="15"/>
  <c r="I82" i="15"/>
  <c r="I83" i="15"/>
  <c r="I84" i="15"/>
  <c r="I85" i="15"/>
  <c r="I80" i="15"/>
  <c r="I73" i="15"/>
  <c r="I74" i="15"/>
  <c r="I75" i="15"/>
  <c r="I76" i="15"/>
  <c r="I77" i="15"/>
  <c r="I78" i="15"/>
  <c r="I72" i="15"/>
  <c r="H93" i="15"/>
  <c r="H88" i="15"/>
  <c r="H89" i="15"/>
  <c r="H90" i="15"/>
  <c r="H91" i="15"/>
  <c r="H87" i="15"/>
  <c r="H81" i="15"/>
  <c r="H82" i="15"/>
  <c r="H83" i="15"/>
  <c r="H84" i="15"/>
  <c r="H85" i="15"/>
  <c r="H80" i="15"/>
  <c r="H73" i="15"/>
  <c r="H74" i="15"/>
  <c r="H75" i="15"/>
  <c r="H76" i="15"/>
  <c r="H77" i="15"/>
  <c r="H78" i="15"/>
  <c r="H72" i="15"/>
  <c r="E92" i="15"/>
  <c r="E86" i="15"/>
  <c r="E79" i="15"/>
  <c r="E94" i="15" s="1"/>
  <c r="S37" i="15"/>
  <c r="S33" i="15"/>
  <c r="S32" i="15"/>
  <c r="S23" i="15"/>
  <c r="S24" i="15"/>
  <c r="S22" i="15"/>
  <c r="S13" i="15"/>
  <c r="S14" i="15"/>
  <c r="S15" i="15"/>
  <c r="S16" i="15"/>
  <c r="S17" i="15"/>
  <c r="S18" i="15"/>
  <c r="S19" i="15"/>
  <c r="S12" i="15"/>
  <c r="S10" i="15"/>
  <c r="S8" i="15"/>
  <c r="S7" i="15"/>
  <c r="S5" i="15"/>
  <c r="R37" i="15"/>
  <c r="Q33" i="15"/>
  <c r="Q32" i="15"/>
  <c r="Q23" i="15"/>
  <c r="Q24" i="15"/>
  <c r="Q22" i="15"/>
  <c r="Q37" i="15"/>
  <c r="Q13" i="15"/>
  <c r="Q14" i="15"/>
  <c r="Q15" i="15"/>
  <c r="Q16" i="15"/>
  <c r="Q17" i="15"/>
  <c r="Q18" i="15"/>
  <c r="Q19" i="15"/>
  <c r="Q12" i="15"/>
  <c r="Q10" i="15"/>
  <c r="Q8" i="15"/>
  <c r="Q7" i="15"/>
  <c r="Q5" i="15"/>
  <c r="P37" i="15"/>
  <c r="P33" i="15"/>
  <c r="P32" i="15"/>
  <c r="P23" i="15"/>
  <c r="P24" i="15"/>
  <c r="P22" i="15"/>
  <c r="P13" i="15"/>
  <c r="P14" i="15"/>
  <c r="P15" i="15"/>
  <c r="P16" i="15"/>
  <c r="P17" i="15"/>
  <c r="P18" i="15"/>
  <c r="P19" i="15"/>
  <c r="P12" i="15"/>
  <c r="P10" i="15"/>
  <c r="P8" i="15"/>
  <c r="P7" i="15"/>
  <c r="P5" i="15"/>
  <c r="O37" i="15"/>
  <c r="O33" i="15"/>
  <c r="O32" i="15"/>
  <c r="O23" i="15"/>
  <c r="O24" i="15"/>
  <c r="O22" i="15"/>
  <c r="O13" i="15"/>
  <c r="O14" i="15"/>
  <c r="O15" i="15"/>
  <c r="O16" i="15"/>
  <c r="O17" i="15"/>
  <c r="O18" i="15"/>
  <c r="O19" i="15"/>
  <c r="O12" i="15"/>
  <c r="O10" i="15"/>
  <c r="O8" i="15"/>
  <c r="O7" i="15"/>
  <c r="O5" i="15"/>
  <c r="N37" i="15"/>
  <c r="N33" i="15"/>
  <c r="N32" i="15"/>
  <c r="N23" i="15"/>
  <c r="N24" i="15"/>
  <c r="N22" i="15"/>
  <c r="N13" i="15"/>
  <c r="N14" i="15"/>
  <c r="N15" i="15"/>
  <c r="N16" i="15"/>
  <c r="N17" i="15"/>
  <c r="N18" i="15"/>
  <c r="N19" i="15"/>
  <c r="N12" i="15"/>
  <c r="M13" i="15"/>
  <c r="M14" i="15"/>
  <c r="M15" i="15"/>
  <c r="M16" i="15"/>
  <c r="M17" i="15"/>
  <c r="M18" i="15"/>
  <c r="M19" i="15"/>
  <c r="M12" i="15"/>
  <c r="M10" i="15"/>
  <c r="M8" i="15"/>
  <c r="M7" i="15"/>
  <c r="M5" i="15"/>
  <c r="L37" i="15"/>
  <c r="L33" i="15"/>
  <c r="L32" i="15"/>
  <c r="L23" i="15"/>
  <c r="L24" i="15"/>
  <c r="L22" i="15"/>
  <c r="L13" i="15"/>
  <c r="L14" i="15"/>
  <c r="L15" i="15"/>
  <c r="L16" i="15"/>
  <c r="L17" i="15"/>
  <c r="L18" i="15"/>
  <c r="L19" i="15"/>
  <c r="L12" i="15"/>
  <c r="L10" i="15"/>
  <c r="L8" i="15"/>
  <c r="L7" i="15"/>
  <c r="L5" i="15"/>
  <c r="K37" i="15"/>
  <c r="K33" i="15"/>
  <c r="I23" i="15"/>
  <c r="I24" i="15"/>
  <c r="I22" i="15"/>
  <c r="I13" i="15"/>
  <c r="I14" i="15"/>
  <c r="I15" i="15"/>
  <c r="I16" i="15"/>
  <c r="I17" i="15"/>
  <c r="I18" i="15"/>
  <c r="I19" i="15"/>
  <c r="I12" i="15"/>
  <c r="I10" i="15"/>
  <c r="I8" i="15"/>
  <c r="I7" i="15"/>
  <c r="I5" i="15"/>
  <c r="J131" i="25" l="1"/>
  <c r="K131" i="25"/>
  <c r="L131" i="25"/>
  <c r="M131" i="25"/>
  <c r="N131" i="25"/>
  <c r="O131" i="25"/>
  <c r="P131" i="25"/>
  <c r="Q131" i="25"/>
  <c r="R131" i="25"/>
  <c r="S131" i="25"/>
  <c r="T131" i="25"/>
  <c r="J132" i="25"/>
  <c r="K132" i="25"/>
  <c r="L132" i="25"/>
  <c r="M132" i="25"/>
  <c r="N132" i="25"/>
  <c r="O132" i="25"/>
  <c r="P132" i="25"/>
  <c r="Q132" i="25"/>
  <c r="R132" i="25"/>
  <c r="S132" i="25"/>
  <c r="T132" i="25"/>
  <c r="J133" i="25"/>
  <c r="K133" i="25"/>
  <c r="L133" i="25"/>
  <c r="M133" i="25"/>
  <c r="N133" i="25"/>
  <c r="O133" i="25"/>
  <c r="P133" i="25"/>
  <c r="Q133" i="25"/>
  <c r="R133" i="25"/>
  <c r="S133" i="25"/>
  <c r="T133" i="25"/>
  <c r="J134" i="25"/>
  <c r="K134" i="25"/>
  <c r="L134" i="25"/>
  <c r="M134" i="25"/>
  <c r="N134" i="25"/>
  <c r="O134" i="25"/>
  <c r="P134" i="25"/>
  <c r="Q134" i="25"/>
  <c r="R134" i="25"/>
  <c r="S134" i="25"/>
  <c r="T134" i="25"/>
  <c r="I134" i="25"/>
  <c r="I133" i="25"/>
  <c r="I132" i="25"/>
  <c r="I131" i="25"/>
  <c r="J125" i="25"/>
  <c r="K125" i="25"/>
  <c r="L125" i="25"/>
  <c r="M125" i="25"/>
  <c r="N125" i="25"/>
  <c r="O125" i="25"/>
  <c r="P125" i="25"/>
  <c r="Q125" i="25"/>
  <c r="R125" i="25"/>
  <c r="S125" i="25"/>
  <c r="T125" i="25"/>
  <c r="J126" i="25"/>
  <c r="K126" i="25"/>
  <c r="L126" i="25"/>
  <c r="M126" i="25"/>
  <c r="N126" i="25"/>
  <c r="O126" i="25"/>
  <c r="P126" i="25"/>
  <c r="Q126" i="25"/>
  <c r="R126" i="25"/>
  <c r="S126" i="25"/>
  <c r="T126" i="25"/>
  <c r="J127" i="25"/>
  <c r="K127" i="25"/>
  <c r="L127" i="25"/>
  <c r="M127" i="25"/>
  <c r="N127" i="25"/>
  <c r="O127" i="25"/>
  <c r="P127" i="25"/>
  <c r="Q127" i="25"/>
  <c r="R127" i="25"/>
  <c r="S127" i="25"/>
  <c r="T127" i="25"/>
  <c r="J128" i="25"/>
  <c r="K128" i="25"/>
  <c r="L128" i="25"/>
  <c r="M128" i="25"/>
  <c r="N128" i="25"/>
  <c r="O128" i="25"/>
  <c r="P128" i="25"/>
  <c r="Q128" i="25"/>
  <c r="R128" i="25"/>
  <c r="S128" i="25"/>
  <c r="T128" i="25"/>
  <c r="J129" i="25"/>
  <c r="K129" i="25"/>
  <c r="L129" i="25"/>
  <c r="M129" i="25"/>
  <c r="N129" i="25"/>
  <c r="O129" i="25"/>
  <c r="Q129" i="25"/>
  <c r="R129" i="25"/>
  <c r="S129" i="25"/>
  <c r="T129" i="25"/>
  <c r="I129" i="25"/>
  <c r="I128" i="25"/>
  <c r="I127" i="25"/>
  <c r="I126" i="25"/>
  <c r="I125" i="25"/>
  <c r="J120" i="25"/>
  <c r="K120" i="25"/>
  <c r="L120" i="25"/>
  <c r="M120" i="25"/>
  <c r="N120" i="25"/>
  <c r="O120" i="25"/>
  <c r="P120" i="25"/>
  <c r="Q120" i="25"/>
  <c r="R120" i="25"/>
  <c r="S120" i="25"/>
  <c r="T120" i="25"/>
  <c r="J121" i="25"/>
  <c r="K121" i="25"/>
  <c r="L121" i="25"/>
  <c r="M121" i="25"/>
  <c r="N121" i="25"/>
  <c r="O121" i="25"/>
  <c r="P121" i="25"/>
  <c r="Q121" i="25"/>
  <c r="R121" i="25"/>
  <c r="S121" i="25"/>
  <c r="T121" i="25"/>
  <c r="J122" i="25"/>
  <c r="K122" i="25"/>
  <c r="L122" i="25"/>
  <c r="M122" i="25"/>
  <c r="N122" i="25"/>
  <c r="O122" i="25"/>
  <c r="P122" i="25"/>
  <c r="Q122" i="25"/>
  <c r="R122" i="25"/>
  <c r="S122" i="25"/>
  <c r="T122" i="25"/>
  <c r="J123" i="25"/>
  <c r="K123" i="25"/>
  <c r="L123" i="25"/>
  <c r="M123" i="25"/>
  <c r="N123" i="25"/>
  <c r="O123" i="25"/>
  <c r="P123" i="25"/>
  <c r="Q123" i="25"/>
  <c r="R123" i="25"/>
  <c r="S123" i="25"/>
  <c r="T123" i="25"/>
  <c r="I123" i="25"/>
  <c r="I122" i="25"/>
  <c r="I121" i="25"/>
  <c r="I120" i="25"/>
  <c r="J119" i="25"/>
  <c r="K119" i="25"/>
  <c r="L119" i="25"/>
  <c r="M119" i="25"/>
  <c r="N119" i="25"/>
  <c r="O119" i="25"/>
  <c r="P119" i="25"/>
  <c r="Q119" i="25"/>
  <c r="R119" i="25"/>
  <c r="S119" i="25"/>
  <c r="T119" i="25"/>
  <c r="I119" i="25"/>
  <c r="K118" i="25"/>
  <c r="L118" i="25"/>
  <c r="M118" i="25"/>
  <c r="N118" i="25"/>
  <c r="O118" i="25"/>
  <c r="P118" i="25"/>
  <c r="Q118" i="25"/>
  <c r="R118" i="25"/>
  <c r="S118" i="25"/>
  <c r="T118" i="25"/>
  <c r="H132" i="25"/>
  <c r="H133" i="25"/>
  <c r="H134" i="25"/>
  <c r="H131" i="25"/>
  <c r="H126" i="25"/>
  <c r="H127" i="25"/>
  <c r="H128" i="25"/>
  <c r="H129" i="25"/>
  <c r="H125" i="25"/>
  <c r="H119" i="25"/>
  <c r="H120" i="25"/>
  <c r="H121" i="25"/>
  <c r="H122" i="25"/>
  <c r="H123" i="25"/>
  <c r="H118" i="25"/>
  <c r="I34" i="15"/>
  <c r="K34" i="15"/>
  <c r="L34" i="15"/>
  <c r="N34" i="15"/>
  <c r="O34" i="15"/>
  <c r="P34" i="15"/>
  <c r="Q34" i="15"/>
  <c r="S34" i="15"/>
  <c r="U4" i="25"/>
  <c r="U5" i="25"/>
  <c r="U6" i="25"/>
  <c r="U7" i="25"/>
  <c r="U8" i="25"/>
  <c r="U9" i="25"/>
  <c r="U10" i="25"/>
  <c r="U11" i="25"/>
  <c r="U12" i="25"/>
  <c r="U13" i="25"/>
  <c r="U14" i="25"/>
  <c r="U15" i="25"/>
  <c r="U16" i="25"/>
  <c r="U17" i="25"/>
  <c r="U18" i="25"/>
  <c r="U19" i="25"/>
  <c r="U20" i="25"/>
  <c r="U21" i="25"/>
  <c r="U22" i="25"/>
  <c r="U23" i="25"/>
  <c r="U24" i="25"/>
  <c r="U25" i="25"/>
  <c r="U26" i="25"/>
  <c r="U27" i="25"/>
  <c r="U28" i="25"/>
  <c r="U29" i="25"/>
  <c r="U30" i="25"/>
  <c r="U31" i="25"/>
  <c r="U32" i="25"/>
  <c r="U33" i="25"/>
  <c r="U34" i="25"/>
  <c r="U35" i="25"/>
  <c r="U36" i="25"/>
  <c r="U37" i="25"/>
  <c r="U38" i="25"/>
  <c r="U39" i="25"/>
  <c r="U40" i="25"/>
  <c r="U41" i="25"/>
  <c r="U42" i="25"/>
  <c r="U43" i="25"/>
  <c r="U44" i="25"/>
  <c r="U45" i="25"/>
  <c r="U46" i="25"/>
  <c r="U47" i="25"/>
  <c r="U48" i="25"/>
  <c r="U49" i="25"/>
  <c r="U50" i="25"/>
  <c r="U51" i="25"/>
  <c r="U52" i="25"/>
  <c r="U53" i="25"/>
  <c r="U54" i="25"/>
  <c r="U55" i="25"/>
  <c r="U56" i="25"/>
  <c r="U57" i="25"/>
  <c r="U58" i="25"/>
  <c r="U59" i="25"/>
  <c r="U60" i="25"/>
  <c r="U61" i="25"/>
  <c r="U62" i="25"/>
  <c r="U63" i="25"/>
  <c r="U64" i="25"/>
  <c r="U65" i="25"/>
  <c r="U66" i="25"/>
  <c r="U67" i="25"/>
  <c r="U68" i="25"/>
  <c r="U69" i="25"/>
  <c r="U70" i="25"/>
  <c r="U71" i="25"/>
  <c r="U72" i="25"/>
  <c r="U73" i="25"/>
  <c r="U74" i="25"/>
  <c r="U75" i="25"/>
  <c r="U76" i="25"/>
  <c r="U77" i="25"/>
  <c r="U78" i="25"/>
  <c r="U79" i="25"/>
  <c r="U80" i="25"/>
  <c r="U81" i="25"/>
  <c r="U82" i="25"/>
  <c r="U83" i="25"/>
  <c r="U84" i="25"/>
  <c r="U85" i="25"/>
  <c r="U86" i="25"/>
  <c r="U87" i="25"/>
  <c r="U88" i="25"/>
  <c r="U89" i="25"/>
  <c r="U90" i="25"/>
  <c r="U91" i="25"/>
  <c r="U92" i="25"/>
  <c r="U93" i="25"/>
  <c r="U94" i="25"/>
  <c r="U95" i="25"/>
  <c r="U96" i="25"/>
  <c r="U97" i="25"/>
  <c r="U98" i="25"/>
  <c r="U99" i="25"/>
  <c r="U100" i="25"/>
  <c r="U101" i="25"/>
  <c r="U102" i="25"/>
  <c r="U3" i="25"/>
  <c r="H33" i="15"/>
  <c r="H32" i="15"/>
  <c r="H24" i="15"/>
  <c r="H23" i="15"/>
  <c r="H22" i="15"/>
  <c r="H19" i="15"/>
  <c r="H18" i="15"/>
  <c r="H17" i="15"/>
  <c r="H16" i="15"/>
  <c r="H15" i="15"/>
  <c r="H14" i="15"/>
  <c r="H13" i="15"/>
  <c r="H12" i="15"/>
  <c r="H10" i="15"/>
  <c r="H8" i="15"/>
  <c r="H7" i="15"/>
  <c r="H5" i="15"/>
  <c r="I135" i="25" l="1"/>
  <c r="U1" i="25"/>
  <c r="L57" i="12"/>
  <c r="G33" i="15"/>
  <c r="G24" i="15"/>
  <c r="G13" i="15"/>
  <c r="G15" i="15"/>
  <c r="G18" i="15"/>
  <c r="G19" i="15"/>
  <c r="G12" i="15"/>
  <c r="H37" i="15" l="1"/>
  <c r="R3" i="12"/>
  <c r="S3" i="12"/>
  <c r="T3" i="12"/>
  <c r="U3" i="12"/>
  <c r="V3" i="12"/>
  <c r="W3" i="12"/>
  <c r="X3" i="12"/>
  <c r="Y3" i="12"/>
  <c r="Z3" i="12"/>
  <c r="AA3" i="12"/>
  <c r="AB3" i="12"/>
  <c r="AC3" i="12"/>
  <c r="E312" i="12"/>
  <c r="E313" i="12"/>
  <c r="E125" i="15" l="1"/>
  <c r="E119" i="15"/>
  <c r="E122" i="15"/>
  <c r="E120" i="15"/>
  <c r="E121" i="15"/>
  <c r="E124" i="15"/>
  <c r="E123" i="15"/>
  <c r="E126" i="15"/>
  <c r="J7" i="15"/>
  <c r="I37" i="15"/>
  <c r="F39" i="15"/>
  <c r="F34" i="15"/>
  <c r="F32" i="15"/>
  <c r="F22" i="15"/>
  <c r="F16" i="15"/>
  <c r="F14" i="15"/>
  <c r="F7" i="15"/>
  <c r="F5" i="15"/>
  <c r="J33" i="15"/>
  <c r="J34" i="15"/>
  <c r="J32" i="15"/>
  <c r="J23" i="15"/>
  <c r="J24" i="15"/>
  <c r="J22" i="15"/>
  <c r="J13" i="15"/>
  <c r="J14" i="15"/>
  <c r="J15" i="15"/>
  <c r="J16" i="15"/>
  <c r="J17" i="15"/>
  <c r="J18" i="15"/>
  <c r="J19" i="15"/>
  <c r="J12" i="15"/>
  <c r="J10" i="15"/>
  <c r="J8" i="15"/>
  <c r="J11" i="15" l="1"/>
  <c r="R23" i="15" l="1"/>
  <c r="S93" i="15" l="1"/>
  <c r="S86" i="15"/>
  <c r="E110" i="15"/>
  <c r="E116" i="15"/>
  <c r="R16" i="15"/>
  <c r="R10" i="15"/>
  <c r="R8" i="15"/>
  <c r="R7" i="15"/>
  <c r="R32" i="15"/>
  <c r="R34" i="15" l="1"/>
  <c r="H124" i="25"/>
  <c r="M33" i="15" l="1"/>
  <c r="R33" i="15"/>
  <c r="M32" i="15"/>
  <c r="M23" i="15"/>
  <c r="M24" i="15"/>
  <c r="R24" i="15"/>
  <c r="M22" i="15"/>
  <c r="R22" i="15"/>
  <c r="R13" i="15"/>
  <c r="R14" i="15"/>
  <c r="R15" i="15"/>
  <c r="R17" i="15"/>
  <c r="R18" i="15"/>
  <c r="R19" i="15"/>
  <c r="R12" i="15"/>
  <c r="N10" i="15"/>
  <c r="N8" i="15"/>
  <c r="N7" i="15"/>
  <c r="N5" i="15"/>
  <c r="R5" i="15"/>
  <c r="R6" i="15" l="1"/>
  <c r="M34" i="15" l="1"/>
  <c r="K130" i="25"/>
  <c r="K135" i="25"/>
  <c r="L124" i="25"/>
  <c r="K124" i="25"/>
  <c r="E6" i="15" l="1"/>
  <c r="K32" i="15" l="1"/>
  <c r="H34" i="15"/>
  <c r="T34" i="15" l="1"/>
  <c r="T32" i="15"/>
  <c r="P2" i="12" l="1"/>
  <c r="G37" i="15" l="1"/>
  <c r="G36" i="15" s="1"/>
  <c r="O36" i="15" l="1"/>
  <c r="P36" i="15"/>
  <c r="Q36" i="15"/>
  <c r="R36" i="15"/>
  <c r="S36" i="15"/>
  <c r="L36" i="15"/>
  <c r="K36" i="15"/>
  <c r="M37" i="15"/>
  <c r="M36" i="15" s="1"/>
  <c r="N36" i="15"/>
  <c r="J37" i="15"/>
  <c r="J36" i="15" s="1"/>
  <c r="I36" i="15"/>
  <c r="T37" i="15" l="1"/>
  <c r="K24" i="15" l="1"/>
  <c r="K23" i="15"/>
  <c r="K22" i="15"/>
  <c r="K19" i="15"/>
  <c r="K18" i="15"/>
  <c r="K17" i="15"/>
  <c r="K16" i="15"/>
  <c r="K15" i="15"/>
  <c r="K13" i="15"/>
  <c r="K12" i="15"/>
  <c r="K10" i="15"/>
  <c r="M9" i="15"/>
  <c r="N9" i="15"/>
  <c r="O9" i="15"/>
  <c r="P9" i="15"/>
  <c r="Q9" i="15"/>
  <c r="R9" i="15"/>
  <c r="J5" i="15"/>
  <c r="K5" i="15"/>
  <c r="K8" i="15"/>
  <c r="K7" i="15"/>
  <c r="K14" i="15"/>
  <c r="T10" i="15" l="1"/>
  <c r="T9" i="15" s="1"/>
  <c r="T14" i="15"/>
  <c r="T19" i="15"/>
  <c r="T5" i="15"/>
  <c r="U5" i="15" s="1"/>
  <c r="T12" i="15"/>
  <c r="I6" i="15" l="1"/>
  <c r="M66" i="15" l="1"/>
  <c r="N66" i="15"/>
  <c r="O66" i="15"/>
  <c r="P66" i="15"/>
  <c r="Q66" i="15"/>
  <c r="R66" i="15"/>
  <c r="S66" i="15"/>
  <c r="M63" i="15"/>
  <c r="N63" i="15"/>
  <c r="O63" i="15"/>
  <c r="P63" i="15"/>
  <c r="Q63" i="15"/>
  <c r="R63" i="15"/>
  <c r="J66" i="15"/>
  <c r="K66" i="15"/>
  <c r="L66" i="15"/>
  <c r="I66" i="15"/>
  <c r="I9" i="15"/>
  <c r="I63" i="15" s="1"/>
  <c r="J9" i="15"/>
  <c r="J63" i="15" s="1"/>
  <c r="K9" i="15"/>
  <c r="K63" i="15" s="1"/>
  <c r="L9" i="15"/>
  <c r="L63" i="15" s="1"/>
  <c r="H9" i="15"/>
  <c r="H63" i="15" s="1"/>
  <c r="U117" i="25" l="1"/>
  <c r="J117" i="25"/>
  <c r="K117" i="25"/>
  <c r="L117" i="25"/>
  <c r="M117" i="25"/>
  <c r="N117" i="25"/>
  <c r="O117" i="25"/>
  <c r="P117" i="25"/>
  <c r="Q117" i="25"/>
  <c r="R117" i="25"/>
  <c r="S117" i="25"/>
  <c r="T117" i="25"/>
  <c r="I117" i="25"/>
  <c r="U118" i="25"/>
  <c r="U131" i="25" l="1"/>
  <c r="U126" i="25"/>
  <c r="U121" i="25"/>
  <c r="U129" i="25"/>
  <c r="U120" i="25"/>
  <c r="U119" i="25"/>
  <c r="U134" i="25"/>
  <c r="U125" i="25"/>
  <c r="U133" i="25"/>
  <c r="U123" i="25"/>
  <c r="U132" i="25"/>
  <c r="U127" i="25"/>
  <c r="U122" i="25"/>
  <c r="O135" i="25"/>
  <c r="Q135" i="25"/>
  <c r="S130" i="25"/>
  <c r="O130" i="25"/>
  <c r="S124" i="25"/>
  <c r="O124" i="25"/>
  <c r="P135" i="25"/>
  <c r="I130" i="25"/>
  <c r="P124" i="25"/>
  <c r="R124" i="25"/>
  <c r="N124" i="25"/>
  <c r="L135" i="25"/>
  <c r="J135" i="25"/>
  <c r="J130" i="25"/>
  <c r="T135" i="25"/>
  <c r="R135" i="25"/>
  <c r="N135" i="25"/>
  <c r="T124" i="25"/>
  <c r="T130" i="25"/>
  <c r="P130" i="25"/>
  <c r="L130" i="25"/>
  <c r="J124" i="25"/>
  <c r="U128" i="25"/>
  <c r="M135" i="25"/>
  <c r="Q124" i="25"/>
  <c r="M124" i="25"/>
  <c r="I124" i="25"/>
  <c r="S135" i="25"/>
  <c r="Q130" i="25"/>
  <c r="M130" i="25"/>
  <c r="R130" i="25"/>
  <c r="N130" i="25"/>
  <c r="U124" i="25" l="1"/>
  <c r="J137" i="25"/>
  <c r="M137" i="25"/>
  <c r="L137" i="25"/>
  <c r="U130" i="25"/>
  <c r="U135" i="25"/>
  <c r="O137" i="25"/>
  <c r="P137" i="25"/>
  <c r="K137" i="25"/>
  <c r="S137" i="25"/>
  <c r="I137" i="25"/>
  <c r="N137" i="25"/>
  <c r="T137" i="25"/>
  <c r="R137" i="25"/>
  <c r="Q137" i="25"/>
  <c r="U137" i="25" l="1"/>
  <c r="H135" i="25" l="1"/>
  <c r="H99" i="15"/>
  <c r="E111" i="15" l="1"/>
  <c r="E117" i="15"/>
  <c r="E113" i="15"/>
  <c r="E114" i="15"/>
  <c r="E115" i="15"/>
  <c r="E112" i="15"/>
  <c r="E118" i="15"/>
  <c r="U46" i="15"/>
  <c r="E128" i="15" l="1"/>
  <c r="F127" i="15" s="1"/>
  <c r="F6" i="15"/>
  <c r="C2" i="26"/>
  <c r="H36" i="15"/>
  <c r="H66" i="15" s="1"/>
  <c r="E36" i="15"/>
  <c r="F36" i="15" s="1"/>
  <c r="F17" i="15"/>
  <c r="F18" i="15"/>
  <c r="F11" i="15" s="1"/>
  <c r="F19" i="15"/>
  <c r="F9" i="15"/>
  <c r="G9" i="15"/>
  <c r="S9" i="15"/>
  <c r="S63" i="15" s="1"/>
  <c r="F31" i="15"/>
  <c r="I26" i="15"/>
  <c r="F13" i="15"/>
  <c r="F12" i="15"/>
  <c r="M103" i="15"/>
  <c r="L103" i="15"/>
  <c r="P65" i="15"/>
  <c r="P26" i="15"/>
  <c r="O65" i="15"/>
  <c r="R65" i="15"/>
  <c r="Q65" i="15"/>
  <c r="N65" i="15"/>
  <c r="M65" i="15"/>
  <c r="T28" i="15"/>
  <c r="R103" i="15"/>
  <c r="P103" i="15"/>
  <c r="O103" i="15"/>
  <c r="N103" i="15"/>
  <c r="K103" i="15"/>
  <c r="K26" i="15"/>
  <c r="S103" i="15"/>
  <c r="K70" i="15"/>
  <c r="K98" i="15" s="1"/>
  <c r="L70" i="15"/>
  <c r="L98" i="15" s="1"/>
  <c r="M70" i="15"/>
  <c r="M98" i="15" s="1"/>
  <c r="N70" i="15"/>
  <c r="N98" i="15" s="1"/>
  <c r="O70" i="15"/>
  <c r="O98" i="15" s="1"/>
  <c r="P70" i="15"/>
  <c r="P98" i="15" s="1"/>
  <c r="Q70" i="15"/>
  <c r="R70" i="15"/>
  <c r="R98" i="15" s="1"/>
  <c r="S70" i="15"/>
  <c r="S98" i="15" s="1"/>
  <c r="K58" i="15"/>
  <c r="L58" i="15"/>
  <c r="M58" i="15"/>
  <c r="N58" i="15"/>
  <c r="O58" i="15"/>
  <c r="P58" i="15"/>
  <c r="Q58" i="15"/>
  <c r="R58" i="15"/>
  <c r="S58" i="15"/>
  <c r="K53" i="15"/>
  <c r="L53" i="15"/>
  <c r="M53" i="15"/>
  <c r="N53" i="15"/>
  <c r="O53" i="15"/>
  <c r="P53" i="15"/>
  <c r="Q53" i="15"/>
  <c r="R53" i="15"/>
  <c r="S53" i="15"/>
  <c r="J58" i="15"/>
  <c r="I70" i="15"/>
  <c r="I98" i="15" s="1"/>
  <c r="J70" i="15"/>
  <c r="J98" i="15" s="1"/>
  <c r="J103" i="15"/>
  <c r="I99" i="15"/>
  <c r="J99" i="15"/>
  <c r="K99" i="15"/>
  <c r="L99" i="15"/>
  <c r="M99" i="15"/>
  <c r="N99" i="15"/>
  <c r="O99" i="15"/>
  <c r="P99" i="15"/>
  <c r="Q99" i="15"/>
  <c r="R99" i="15"/>
  <c r="S99" i="15"/>
  <c r="T99" i="15"/>
  <c r="T98" i="15"/>
  <c r="Q98" i="15"/>
  <c r="H70" i="15"/>
  <c r="H98" i="15" s="1"/>
  <c r="I58" i="15"/>
  <c r="H58" i="15"/>
  <c r="I53" i="15"/>
  <c r="J53" i="15"/>
  <c r="H53" i="15"/>
  <c r="I103" i="15"/>
  <c r="T72" i="15"/>
  <c r="W72" i="15" s="1"/>
  <c r="J26" i="15"/>
  <c r="L26" i="15"/>
  <c r="M26" i="15"/>
  <c r="N26" i="15"/>
  <c r="O26" i="15"/>
  <c r="Q26" i="15"/>
  <c r="R26" i="15"/>
  <c r="S26" i="15"/>
  <c r="T39" i="15"/>
  <c r="U39" i="15" s="1"/>
  <c r="T27" i="15"/>
  <c r="H26" i="15"/>
  <c r="E31" i="15"/>
  <c r="U29" i="15"/>
  <c r="F28" i="15"/>
  <c r="F26" i="15" s="1"/>
  <c r="G26" i="15"/>
  <c r="E26" i="15"/>
  <c r="F21" i="15"/>
  <c r="E21" i="15"/>
  <c r="E11" i="15"/>
  <c r="F40" i="15" l="1"/>
  <c r="E40" i="15"/>
  <c r="E41" i="15"/>
  <c r="E54" i="15" s="1"/>
  <c r="T73" i="15"/>
  <c r="W73" i="15" s="1"/>
  <c r="T26" i="15"/>
  <c r="U28" i="15"/>
  <c r="U27" i="15"/>
  <c r="F41" i="15"/>
  <c r="T36" i="15"/>
  <c r="U36" i="15" s="1"/>
  <c r="H103" i="15"/>
  <c r="K65" i="15"/>
  <c r="L65" i="15"/>
  <c r="J65" i="15"/>
  <c r="H65" i="15"/>
  <c r="I65" i="15"/>
  <c r="R79" i="15"/>
  <c r="R100" i="15" s="1"/>
  <c r="S65" i="15"/>
  <c r="S31" i="15"/>
  <c r="S62" i="15" s="1"/>
  <c r="T16" i="15"/>
  <c r="U16" i="15" s="1"/>
  <c r="T8" i="15"/>
  <c r="U8" i="15" s="1"/>
  <c r="T22" i="15"/>
  <c r="U32" i="15"/>
  <c r="U14" i="15"/>
  <c r="T33" i="15"/>
  <c r="U33" i="15" s="1"/>
  <c r="T7" i="15"/>
  <c r="T23" i="15"/>
  <c r="U23" i="15" s="1"/>
  <c r="I21" i="15"/>
  <c r="P6" i="15"/>
  <c r="L6" i="15"/>
  <c r="L64" i="15" s="1"/>
  <c r="M6" i="15"/>
  <c r="O6" i="15"/>
  <c r="H21" i="15"/>
  <c r="J31" i="15"/>
  <c r="J62" i="15" s="1"/>
  <c r="J6" i="15"/>
  <c r="J64" i="15" s="1"/>
  <c r="K6" i="15"/>
  <c r="K64" i="15" s="1"/>
  <c r="P21" i="15"/>
  <c r="L21" i="15"/>
  <c r="I31" i="15"/>
  <c r="I62" i="15" s="1"/>
  <c r="O31" i="15"/>
  <c r="O62" i="15" s="1"/>
  <c r="M21" i="15"/>
  <c r="Q21" i="15"/>
  <c r="K21" i="15"/>
  <c r="K86" i="15"/>
  <c r="K101" i="15" s="1"/>
  <c r="S92" i="15"/>
  <c r="S102" i="15" s="1"/>
  <c r="L86" i="15"/>
  <c r="L101" i="15" s="1"/>
  <c r="Q92" i="15"/>
  <c r="Q102" i="15" s="1"/>
  <c r="K92" i="15"/>
  <c r="K102" i="15" s="1"/>
  <c r="Q6" i="15"/>
  <c r="H130" i="25"/>
  <c r="H137" i="25" s="1"/>
  <c r="O86" i="15"/>
  <c r="O101" i="15" s="1"/>
  <c r="M92" i="15"/>
  <c r="M102" i="15" s="1"/>
  <c r="S21" i="15"/>
  <c r="I64" i="15"/>
  <c r="R21" i="15"/>
  <c r="R86" i="15"/>
  <c r="N31" i="15"/>
  <c r="N62" i="15" s="1"/>
  <c r="S11" i="15"/>
  <c r="S61" i="15" s="1"/>
  <c r="O21" i="15"/>
  <c r="J86" i="15"/>
  <c r="J101" i="15" s="1"/>
  <c r="P31" i="15"/>
  <c r="P62" i="15" s="1"/>
  <c r="N6" i="15"/>
  <c r="L31" i="15"/>
  <c r="L62" i="15" s="1"/>
  <c r="T24" i="15"/>
  <c r="U24" i="15" s="1"/>
  <c r="R31" i="15"/>
  <c r="R62" i="15" s="1"/>
  <c r="T82" i="15"/>
  <c r="W82" i="15" s="1"/>
  <c r="M31" i="15"/>
  <c r="M62" i="15" s="1"/>
  <c r="R11" i="15"/>
  <c r="R61" i="15" s="1"/>
  <c r="T13" i="15"/>
  <c r="J61" i="15"/>
  <c r="T15" i="15"/>
  <c r="U15" i="15" s="1"/>
  <c r="I11" i="15"/>
  <c r="I61" i="15" s="1"/>
  <c r="Q11" i="15"/>
  <c r="Q61" i="15" s="1"/>
  <c r="O11" i="15"/>
  <c r="O61" i="15" s="1"/>
  <c r="O79" i="15"/>
  <c r="K79" i="15"/>
  <c r="K100" i="15" s="1"/>
  <c r="K11" i="15"/>
  <c r="K61" i="15" s="1"/>
  <c r="M79" i="15"/>
  <c r="N79" i="15"/>
  <c r="N100" i="15" s="1"/>
  <c r="P86" i="15"/>
  <c r="P101" i="15" s="1"/>
  <c r="M86" i="15"/>
  <c r="M101" i="15" s="1"/>
  <c r="T81" i="15"/>
  <c r="W81" i="15" s="1"/>
  <c r="N92" i="15"/>
  <c r="N102" i="15" s="1"/>
  <c r="L92" i="15"/>
  <c r="L102" i="15" s="1"/>
  <c r="R92" i="15"/>
  <c r="R102" i="15" s="1"/>
  <c r="O92" i="15"/>
  <c r="O102" i="15" s="1"/>
  <c r="P92" i="15"/>
  <c r="P102" i="15" s="1"/>
  <c r="S6" i="15"/>
  <c r="T76" i="15"/>
  <c r="W76" i="15" s="1"/>
  <c r="T84" i="15"/>
  <c r="W84" i="15" s="1"/>
  <c r="T85" i="15"/>
  <c r="W85" i="15" s="1"/>
  <c r="T75" i="15"/>
  <c r="W75" i="15" s="1"/>
  <c r="T83" i="15"/>
  <c r="W83" i="15" s="1"/>
  <c r="L11" i="15"/>
  <c r="L61" i="15" s="1"/>
  <c r="S101" i="15"/>
  <c r="T91" i="15"/>
  <c r="W91" i="15" s="1"/>
  <c r="I92" i="15"/>
  <c r="I102" i="15" s="1"/>
  <c r="Q79" i="15"/>
  <c r="Q100" i="15" s="1"/>
  <c r="T77" i="15"/>
  <c r="W77" i="15" s="1"/>
  <c r="Q86" i="15"/>
  <c r="Q101" i="15" s="1"/>
  <c r="N86" i="15"/>
  <c r="T90" i="15"/>
  <c r="W90" i="15" s="1"/>
  <c r="T89" i="15"/>
  <c r="W89" i="15" s="1"/>
  <c r="P11" i="15"/>
  <c r="P61" i="15" s="1"/>
  <c r="P79" i="15"/>
  <c r="H79" i="15"/>
  <c r="H100" i="15" s="1"/>
  <c r="T88" i="15"/>
  <c r="W88" i="15" s="1"/>
  <c r="U12" i="15"/>
  <c r="S79" i="15"/>
  <c r="T78" i="15"/>
  <c r="W78" i="15" s="1"/>
  <c r="H86" i="15"/>
  <c r="H101" i="15" s="1"/>
  <c r="T87" i="15"/>
  <c r="W87" i="15" s="1"/>
  <c r="K31" i="15"/>
  <c r="K62" i="15" s="1"/>
  <c r="J92" i="15"/>
  <c r="J102" i="15" s="1"/>
  <c r="H11" i="15"/>
  <c r="H61" i="15" s="1"/>
  <c r="U19" i="15"/>
  <c r="M11" i="15"/>
  <c r="N11" i="15"/>
  <c r="N61" i="15" s="1"/>
  <c r="J21" i="15"/>
  <c r="N21" i="15"/>
  <c r="H31" i="15"/>
  <c r="H62" i="15" s="1"/>
  <c r="T18" i="15"/>
  <c r="U18" i="15" s="1"/>
  <c r="I86" i="15"/>
  <c r="I101" i="15" s="1"/>
  <c r="Q31" i="15"/>
  <c r="Q62" i="15" s="1"/>
  <c r="T17" i="15"/>
  <c r="U17" i="15" s="1"/>
  <c r="H6" i="15"/>
  <c r="H92" i="15"/>
  <c r="H102" i="15" s="1"/>
  <c r="Q103" i="15"/>
  <c r="T80" i="15"/>
  <c r="W80" i="15" s="1"/>
  <c r="I79" i="15"/>
  <c r="T74" i="15"/>
  <c r="W74" i="15" s="1"/>
  <c r="R101" i="15" l="1"/>
  <c r="R104" i="15" s="1"/>
  <c r="R94" i="15"/>
  <c r="M40" i="15"/>
  <c r="M42" i="15" s="1"/>
  <c r="I94" i="15"/>
  <c r="S41" i="15"/>
  <c r="S54" i="15" s="1"/>
  <c r="P60" i="15"/>
  <c r="P40" i="15"/>
  <c r="P42" i="15" s="1"/>
  <c r="O94" i="15"/>
  <c r="O40" i="15"/>
  <c r="O42" i="15" s="1"/>
  <c r="R64" i="15"/>
  <c r="R41" i="15"/>
  <c r="R54" i="15" s="1"/>
  <c r="O64" i="15"/>
  <c r="O41" i="15"/>
  <c r="O54" i="15" s="1"/>
  <c r="P64" i="15"/>
  <c r="P41" i="15"/>
  <c r="P54" i="15" s="1"/>
  <c r="Q60" i="15"/>
  <c r="Q40" i="15"/>
  <c r="Q42" i="15" s="1"/>
  <c r="N40" i="15"/>
  <c r="N42" i="15" s="1"/>
  <c r="R60" i="15"/>
  <c r="R40" i="15"/>
  <c r="R42" i="15" s="1"/>
  <c r="S60" i="15"/>
  <c r="S40" i="15"/>
  <c r="S42" i="15" s="1"/>
  <c r="Q64" i="15"/>
  <c r="Q41" i="15"/>
  <c r="Q54" i="15" s="1"/>
  <c r="O60" i="15"/>
  <c r="M100" i="15"/>
  <c r="M104" i="15" s="1"/>
  <c r="M94" i="15"/>
  <c r="W86" i="15"/>
  <c r="W92" i="15"/>
  <c r="W79" i="15"/>
  <c r="S64" i="15"/>
  <c r="U26" i="15"/>
  <c r="U10" i="15"/>
  <c r="U9" i="15" s="1"/>
  <c r="T66" i="15"/>
  <c r="N60" i="15"/>
  <c r="N64" i="15"/>
  <c r="N41" i="15"/>
  <c r="L40" i="15"/>
  <c r="L42" i="15" s="1"/>
  <c r="M41" i="15"/>
  <c r="M54" i="15" s="1"/>
  <c r="M60" i="15"/>
  <c r="M64" i="15"/>
  <c r="U13" i="15"/>
  <c r="U11" i="15" s="1"/>
  <c r="T11" i="15"/>
  <c r="T6" i="15"/>
  <c r="T93" i="15"/>
  <c r="W93" i="15" s="1"/>
  <c r="H41" i="15"/>
  <c r="I41" i="15"/>
  <c r="I54" i="15" s="1"/>
  <c r="I55" i="15" s="1"/>
  <c r="J41" i="15"/>
  <c r="J54" i="15" s="1"/>
  <c r="K60" i="15"/>
  <c r="K40" i="15"/>
  <c r="K42" i="15" s="1"/>
  <c r="L60" i="15"/>
  <c r="I40" i="15"/>
  <c r="I42" i="15" s="1"/>
  <c r="L41" i="15"/>
  <c r="L54" i="15" s="1"/>
  <c r="K41" i="15"/>
  <c r="J40" i="15"/>
  <c r="J42" i="15" s="1"/>
  <c r="H40" i="15"/>
  <c r="H42" i="15" s="1"/>
  <c r="E101" i="15"/>
  <c r="H60" i="15"/>
  <c r="E102" i="15"/>
  <c r="I60" i="15"/>
  <c r="T92" i="15"/>
  <c r="T102" i="15" s="1"/>
  <c r="W101" i="15" s="1"/>
  <c r="S100" i="15"/>
  <c r="S104" i="15" s="1"/>
  <c r="S94" i="15"/>
  <c r="T21" i="15"/>
  <c r="T31" i="15"/>
  <c r="K94" i="15"/>
  <c r="N94" i="15"/>
  <c r="N101" i="15"/>
  <c r="N104" i="15" s="1"/>
  <c r="T86" i="15"/>
  <c r="T101" i="15" s="1"/>
  <c r="W100" i="15" s="1"/>
  <c r="P94" i="15"/>
  <c r="J60" i="15"/>
  <c r="O100" i="15"/>
  <c r="O104" i="15" s="1"/>
  <c r="M61" i="15"/>
  <c r="H94" i="15"/>
  <c r="U7" i="15"/>
  <c r="U6" i="15" s="1"/>
  <c r="K104" i="15"/>
  <c r="P100" i="15"/>
  <c r="P104" i="15" s="1"/>
  <c r="T65" i="15"/>
  <c r="U34" i="15"/>
  <c r="U31" i="15" s="1"/>
  <c r="I100" i="15"/>
  <c r="I104" i="15" s="1"/>
  <c r="H64" i="15"/>
  <c r="U22" i="15"/>
  <c r="U21" i="15" s="1"/>
  <c r="H104" i="15"/>
  <c r="Q94" i="15"/>
  <c r="Q104" i="15"/>
  <c r="U40" i="15" l="1"/>
  <c r="U43" i="15" s="1"/>
  <c r="U44" i="15" s="1"/>
  <c r="F109" i="15"/>
  <c r="F126" i="15"/>
  <c r="W94" i="15"/>
  <c r="F125" i="15"/>
  <c r="F123" i="15"/>
  <c r="F124" i="15"/>
  <c r="T40" i="15"/>
  <c r="T42" i="15" s="1"/>
  <c r="T41" i="15"/>
  <c r="T45" i="15" s="1"/>
  <c r="U41" i="15"/>
  <c r="U45" i="15" s="1"/>
  <c r="T63" i="15"/>
  <c r="T103" i="15"/>
  <c r="W102" i="15" s="1"/>
  <c r="E103" i="15"/>
  <c r="F112" i="15"/>
  <c r="T62" i="15"/>
  <c r="T64" i="15"/>
  <c r="R106" i="15"/>
  <c r="K106" i="15"/>
  <c r="M96" i="15"/>
  <c r="P106" i="15"/>
  <c r="N96" i="15"/>
  <c r="M106" i="15"/>
  <c r="K96" i="15"/>
  <c r="N106" i="15"/>
  <c r="J55" i="15"/>
  <c r="S96" i="15"/>
  <c r="S106" i="15"/>
  <c r="O106" i="15"/>
  <c r="I96" i="15"/>
  <c r="P96" i="15"/>
  <c r="H106" i="15"/>
  <c r="K54" i="15"/>
  <c r="I106" i="15"/>
  <c r="O96" i="15"/>
  <c r="Q96" i="15"/>
  <c r="Q106" i="15"/>
  <c r="N54" i="15"/>
  <c r="R96" i="15"/>
  <c r="H54" i="15"/>
  <c r="H55" i="15" s="1"/>
  <c r="H96" i="15"/>
  <c r="T60" i="15"/>
  <c r="T61" i="15"/>
  <c r="F117" i="15" l="1"/>
  <c r="F120" i="15"/>
  <c r="F113" i="15"/>
  <c r="F115" i="15"/>
  <c r="F110" i="15"/>
  <c r="F121" i="15"/>
  <c r="F111" i="15"/>
  <c r="F122" i="15"/>
  <c r="F118" i="15"/>
  <c r="F119" i="15"/>
  <c r="F114" i="15"/>
  <c r="F116" i="15"/>
  <c r="F128" i="15"/>
  <c r="K55" i="15"/>
  <c r="L55" i="15" s="1"/>
  <c r="T43" i="15"/>
  <c r="T44" i="15" s="1"/>
  <c r="T47" i="15" s="1"/>
  <c r="M55" i="15" l="1"/>
  <c r="N55" i="15" s="1"/>
  <c r="O55" i="15" s="1"/>
  <c r="P55" i="15" s="1"/>
  <c r="Q55" i="15" s="1"/>
  <c r="R55" i="15" s="1"/>
  <c r="S55" i="15" s="1"/>
  <c r="T48" i="15" l="1"/>
  <c r="T49" i="15"/>
  <c r="T50" i="15" s="1"/>
  <c r="J79" i="15" l="1"/>
  <c r="J100" i="15" s="1"/>
  <c r="J104" i="15" s="1"/>
  <c r="J94" i="15" l="1"/>
  <c r="J96" i="15" s="1"/>
  <c r="J106" i="15" l="1"/>
  <c r="L79" i="15" l="1"/>
  <c r="L94" i="15" s="1"/>
  <c r="L96" i="15" s="1"/>
  <c r="E100" i="15" l="1"/>
  <c r="E104" i="15" s="1"/>
  <c r="L100" i="15"/>
  <c r="L104" i="15" s="1"/>
  <c r="L106" i="15" s="1"/>
  <c r="T79" i="15"/>
  <c r="T94" i="15" s="1"/>
  <c r="T100" i="15" l="1"/>
  <c r="T96" i="15"/>
  <c r="T104" i="15" l="1"/>
  <c r="T106" i="15" s="1"/>
  <c r="W99" i="15"/>
  <c r="W103" i="15" s="1"/>
  <c r="G17" i="15" l="1"/>
  <c r="G22" i="15" l="1"/>
  <c r="G8" i="15"/>
  <c r="G7" i="15"/>
  <c r="G32" i="15"/>
  <c r="G5" i="15"/>
  <c r="G34" i="15"/>
  <c r="G14" i="15"/>
  <c r="G16" i="15"/>
  <c r="G21" i="15" l="1"/>
  <c r="G11" i="15"/>
  <c r="G31" i="15"/>
  <c r="G6" i="15"/>
  <c r="G41" i="15" l="1"/>
  <c r="G4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Carolina Oro Tapia</author>
  </authors>
  <commentList>
    <comment ref="B5" authorId="0" shapeId="0" xr:uid="{41539912-A24F-4CA2-A01A-D8A848663231}">
      <text>
        <r>
          <rPr>
            <b/>
            <sz val="9"/>
            <color indexed="81"/>
            <rFont val="Tahoma"/>
            <family val="2"/>
          </rPr>
          <t>Carolina Oro Tapia:</t>
        </r>
        <r>
          <rPr>
            <sz val="9"/>
            <color indexed="81"/>
            <rFont val="Tahoma"/>
            <family val="2"/>
          </rPr>
          <t xml:space="preserve">
27.ago.21
o. sanitarias: falta el ultimo e.p.(con cargo a retenciones)
oo.cc contratado (M$716.000). Inicio 10.08.21 y termino 23.12.21
falta licitar climatizacion y cte débiles
clim</t>
        </r>
      </text>
    </comment>
    <comment ref="B84" authorId="0" shapeId="0" xr:uid="{7F24E608-F0A5-4B14-9A40-F8CC13936022}">
      <text>
        <r>
          <rPr>
            <b/>
            <sz val="9"/>
            <color indexed="81"/>
            <rFont val="Tahoma"/>
            <family val="2"/>
          </rPr>
          <t>Carolina Oro Tapia:</t>
        </r>
        <r>
          <rPr>
            <sz val="9"/>
            <color indexed="81"/>
            <rFont val="Tahoma"/>
            <family val="2"/>
          </rPr>
          <t xml:space="preserve">
contempla 09 escuelas</t>
        </r>
      </text>
    </comment>
  </commentList>
</comments>
</file>

<file path=xl/sharedStrings.xml><?xml version="1.0" encoding="utf-8"?>
<sst xmlns="http://schemas.openxmlformats.org/spreadsheetml/2006/main" count="4265" uniqueCount="930">
  <si>
    <t>DIVISIÓN DE PRESUPUESTO E INVERSIÓN REGIONAL - GOBIERNO REGIONAL COQUIMBO</t>
  </si>
  <si>
    <t>DEPARTAMENTO DE PRESUPUESTO</t>
  </si>
  <si>
    <t>POR SUBTÍTULO (M$)</t>
  </si>
  <si>
    <t>EJECUTADO</t>
  </si>
  <si>
    <t>SUBT.</t>
  </si>
  <si>
    <t>ÍTEM</t>
  </si>
  <si>
    <t>DENOMINACIÓN</t>
  </si>
  <si>
    <t>PPTO. INICIAL</t>
  </si>
  <si>
    <t>PPTO. VGTE.</t>
  </si>
  <si>
    <t>ASIGNADO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</si>
  <si>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</si>
  <si>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</si>
  <si>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</si>
  <si>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</si>
  <si>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</si>
  <si>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</si>
  <si>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</si>
  <si>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</si>
  <si>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</si>
  <si>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</si>
  <si>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</si>
  <si>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</si>
  <si>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POR EJECUTAR </t>
  </si>
  <si>
    <t>Bienes y Servicios de Consumo</t>
  </si>
  <si>
    <t>Transferencias Corrientes</t>
  </si>
  <si>
    <t>01</t>
  </si>
  <si>
    <t>Al Sector Privado</t>
  </si>
  <si>
    <t>03</t>
  </si>
  <si>
    <t>A Otras Entidades Públicas</t>
  </si>
  <si>
    <t>Otros Gastos Corrientes</t>
  </si>
  <si>
    <t>02</t>
  </si>
  <si>
    <t>Compensaciones por daños a terceros y/o a la propiedad.</t>
  </si>
  <si>
    <t>Adquisición de Activos no Financieros</t>
  </si>
  <si>
    <t>Terrenos</t>
  </si>
  <si>
    <t>Edificios</t>
  </si>
  <si>
    <t>Vehículos</t>
  </si>
  <si>
    <t>04</t>
  </si>
  <si>
    <t>Mobiliario y Otros</t>
  </si>
  <si>
    <t>05</t>
  </si>
  <si>
    <t>Máquinas y Equipos</t>
  </si>
  <si>
    <t>06</t>
  </si>
  <si>
    <t>Equipos Informáticos</t>
  </si>
  <si>
    <t>07</t>
  </si>
  <si>
    <t>Programas Informáticos</t>
  </si>
  <si>
    <t>99</t>
  </si>
  <si>
    <t>Otros Activos no Financieros</t>
  </si>
  <si>
    <t>Iniciativas de Inversión</t>
  </si>
  <si>
    <t>Estudios Básicos</t>
  </si>
  <si>
    <t>Proyectos</t>
  </si>
  <si>
    <t>Programas de Inversión</t>
  </si>
  <si>
    <t>Anticipos a Contratistas</t>
  </si>
  <si>
    <t>Recuperación de Anticipos a Contratistas</t>
  </si>
  <si>
    <t>Transferencia de Capital</t>
  </si>
  <si>
    <t>Al Gobierno Central</t>
  </si>
  <si>
    <t>A otras entidades Públicas</t>
  </si>
  <si>
    <t>Servicio de la Deuda</t>
  </si>
  <si>
    <t>Deuda flotante</t>
  </si>
  <si>
    <t>Saldo final de caja</t>
  </si>
  <si>
    <t>TOTALES</t>
  </si>
  <si>
    <t>MARCO SUBDERE</t>
  </si>
  <si>
    <t>Totales</t>
  </si>
  <si>
    <t>% Desembolsado respecto al Marco Vgte.</t>
  </si>
  <si>
    <t>% Desembolsado respecto al Marco Vgte sin considerar Subtitulos 32-34-35-y 33,02</t>
  </si>
  <si>
    <t>% Desembolsado óptimo</t>
  </si>
  <si>
    <t>Por cumplir</t>
  </si>
  <si>
    <t>% Excedido</t>
  </si>
  <si>
    <t>% Por Cumplir</t>
  </si>
  <si>
    <t>Monto M$</t>
  </si>
  <si>
    <t>TOTALES SUBDERE</t>
  </si>
  <si>
    <t>ACUMULATIVO</t>
  </si>
  <si>
    <t>COMPORTAMIENTO MENSUAL GASTO PRESUPUESTARIO</t>
  </si>
  <si>
    <t>Deuda Flotante</t>
  </si>
  <si>
    <t>NOTA: Se considera la deuda flotante por la suma de M$ 13.763.115 - Subtitulo 34</t>
  </si>
  <si>
    <t>POR COMUNA</t>
  </si>
  <si>
    <t>POR COMUNA (M$)</t>
  </si>
  <si>
    <t>AÑO</t>
  </si>
  <si>
    <t>COMUNA</t>
  </si>
  <si>
    <t>Gasto 2025 (M$)</t>
  </si>
  <si>
    <t>Gasto 2026 (M$)</t>
  </si>
  <si>
    <t>ANDACOLLO</t>
  </si>
  <si>
    <t>LA_SERENA</t>
  </si>
  <si>
    <t>COQUIMBO</t>
  </si>
  <si>
    <t>LA_HIGUERA</t>
  </si>
  <si>
    <t>PAIHUANO</t>
  </si>
  <si>
    <t>VICUÑA</t>
  </si>
  <si>
    <t>PROVINCIAL_ELQUI</t>
  </si>
  <si>
    <t>TOTAL ELQUI</t>
  </si>
  <si>
    <t>COMBARBALÁ</t>
  </si>
  <si>
    <t>OVALLE</t>
  </si>
  <si>
    <t>MONTE_PATRIA</t>
  </si>
  <si>
    <t>PUNITAQUI</t>
  </si>
  <si>
    <t>RÍO_HURTADO</t>
  </si>
  <si>
    <t>PROVINCIAL_LIMARÍ</t>
  </si>
  <si>
    <t>TOTAL LIMARÍ</t>
  </si>
  <si>
    <t>CANELA</t>
  </si>
  <si>
    <t>LOS_VILOS</t>
  </si>
  <si>
    <t>ILLAPEL</t>
  </si>
  <si>
    <t>SALAMANCA</t>
  </si>
  <si>
    <t>PROVINCIAL_CHOAPA</t>
  </si>
  <si>
    <t>TOTAL CHOAPA</t>
  </si>
  <si>
    <t>REGIONAL</t>
  </si>
  <si>
    <t>TOTAL REGIÓN DE COQUIMBO</t>
  </si>
  <si>
    <t>NOTA: No se considera la deuda flotante. No corresponde a distribución comunal.</t>
  </si>
  <si>
    <t>PROVINCIA</t>
  </si>
  <si>
    <t>ELQUI</t>
  </si>
  <si>
    <t>LIMARÍ</t>
  </si>
  <si>
    <t>CHOAPA</t>
  </si>
  <si>
    <t>TOTAL</t>
  </si>
  <si>
    <t>AÑO ACUERDO</t>
  </si>
  <si>
    <t>GASTO AÑO PPTARIO 2026</t>
  </si>
  <si>
    <t>2008.</t>
  </si>
  <si>
    <t>2009.</t>
  </si>
  <si>
    <t>2010.</t>
  </si>
  <si>
    <t>2011.</t>
  </si>
  <si>
    <t>2012.</t>
  </si>
  <si>
    <t>2013.</t>
  </si>
  <si>
    <t>2014.</t>
  </si>
  <si>
    <t>2015.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</si>
  <si>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</si>
  <si>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</si>
  <si>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</si>
  <si>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</si>
  <si>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</si>
  <si>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</si>
  <si>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</si>
  <si>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</si>
  <si>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2024.</t>
  </si>
  <si>
    <t>2025.</t>
  </si>
  <si>
    <t>2026.</t>
  </si>
  <si>
    <t xml:space="preserve">DEPARTAMENTO DE PRESUPUESTO </t>
  </si>
  <si>
    <t>GOBIERNO REGIONAL DE COQUIMBO</t>
  </si>
  <si>
    <t>PROGRAMADO M$ MARCO DISTRIBUIDO 2026</t>
  </si>
  <si>
    <t>EJECUTADO M$ 2026</t>
  </si>
  <si>
    <t xml:space="preserve"> </t>
  </si>
  <si>
    <t>CODIGO</t>
  </si>
  <si>
    <t>SUBT</t>
  </si>
  <si>
    <t>ASIG</t>
  </si>
  <si>
    <t>ETAPA</t>
  </si>
  <si>
    <t>NOMBRE INICIATIVA</t>
  </si>
  <si>
    <t>SECTOR</t>
  </si>
  <si>
    <t>FRPD 
(SI / NO)</t>
  </si>
  <si>
    <t>Nº ACUERDO</t>
  </si>
  <si>
    <t>COSTO TOTAL (M$)</t>
  </si>
  <si>
    <t>UNIDAD TÉCNICA / UNIDAD RECEPTORA DE RECURSOS</t>
  </si>
  <si>
    <t>ESTADO EJECUCIÓN INICIATIVA</t>
  </si>
  <si>
    <t>ASIGNADO M$ 2026</t>
  </si>
  <si>
    <t>22</t>
  </si>
  <si>
    <t>11</t>
  </si>
  <si>
    <t>EJECUCION</t>
  </si>
  <si>
    <t>ACTUALIZACIÓN ESTRATEGIA REGIONAL DE TURISMO, REGIÓN DE COQUIMBO</t>
  </si>
  <si>
    <t>TURISMO Y COMERCIO</t>
  </si>
  <si>
    <t>NO</t>
  </si>
  <si>
    <t>GOBIERNO REGIONAL</t>
  </si>
  <si>
    <t>ANALISIS PREFACTIBILIDAD PARA LA INSTALACIÓN DE UN PARQUE CIENTÍFICO TECNOLÓGICO EN LA REGIÓN DE COQUIMBO</t>
  </si>
  <si>
    <t>MULTISECTORIAL</t>
  </si>
  <si>
    <t>GOBIERNO REGIONAL DIFOI</t>
  </si>
  <si>
    <t>ANALISIS PREFACTIBILIDAD PARA LA INSTALACIÓN DE PLANTAS DE REUSO AST REGION DE COQUIMBO</t>
  </si>
  <si>
    <t>RECURSOS HÍDRICOS</t>
  </si>
  <si>
    <t>S/ASIGNAR</t>
  </si>
  <si>
    <t>ANALISIS PREFACTIBILIDAD PARA LA GESTIÓN E INSTALACIÓN TEATRO REGIONAL, REGIÓN DE COQUIMBO</t>
  </si>
  <si>
    <t>CULTURA Y PATRIMONIO</t>
  </si>
  <si>
    <t>24</t>
  </si>
  <si>
    <t>006</t>
  </si>
  <si>
    <t>CRDP</t>
  </si>
  <si>
    <t>TRANSFERENCIA PROPUESTA DE FINANCIAMIENTO BASAL CRDP 2026</t>
  </si>
  <si>
    <t>010</t>
  </si>
  <si>
    <t>APLICACIÓN LETRA A) ART. CUARTO TRANSITORIO LEY N°20.378 - PROGRAMAS RTM-RTC</t>
  </si>
  <si>
    <t>EJECUCIÓN</t>
  </si>
  <si>
    <t>021</t>
  </si>
  <si>
    <t>CEAZA</t>
  </si>
  <si>
    <t>FINANCIAMIENTO BASAL PARA CEAZA 2026</t>
  </si>
  <si>
    <t>FORMULACIÓN DIFOI</t>
  </si>
  <si>
    <t>RECURSOS NATURALES Y MEDIO AMBIENTE</t>
  </si>
  <si>
    <t>MUNICIPALIDADES</t>
  </si>
  <si>
    <t>300</t>
  </si>
  <si>
    <t>CONCURSO VINCULACIÓN CON LA COMUNIDAD - PRIVADO</t>
  </si>
  <si>
    <t>CONCURSO VINCULACIÓN CON LA COMUNIDAD - PÚBLICO</t>
  </si>
  <si>
    <t>PROGRAMA DE EMPLEABILIDAD 2023 ANDACOLLO</t>
  </si>
  <si>
    <t>MUNICIPALIDAD DE ANDACOLLO</t>
  </si>
  <si>
    <t>PROGRAMA DE EMPLEABILIDAD 2023 CANELA</t>
  </si>
  <si>
    <t>MUNICIPALIDAD DE CANELA</t>
  </si>
  <si>
    <t>PROGRAMA DE EMPLEABILIDAD 2023 COMBARBALA</t>
  </si>
  <si>
    <t>MUNICIPALIDAD DE COMBARBALÁ</t>
  </si>
  <si>
    <t>PROGRAMA DE EMPLEABILIDAD 2023 ILLAPEL</t>
  </si>
  <si>
    <t>MUNICIPALIDAD DE ILLAPEL</t>
  </si>
  <si>
    <t>PROGRAMA DE EMPLEABILIDAD 2023 LA HIGUERA</t>
  </si>
  <si>
    <t>MUNICIPALIDAD DE LA HIGUERA</t>
  </si>
  <si>
    <t>PROGRAMA DE EMPLEABILIDAD 2023 LA SERENA</t>
  </si>
  <si>
    <t>MUNICIPALIDAD DE LA SERENA</t>
  </si>
  <si>
    <t>PROGRAMA DE EMPLEABILIDAD 2023 LOS VILOS</t>
  </si>
  <si>
    <t>MUNICIPALIDAD DE LOS VILOS</t>
  </si>
  <si>
    <t>PROGRAMA DE EMPLEABILIDAD 2023 MONTE PATRIA</t>
  </si>
  <si>
    <t>MUNICIPALIDAD DE MONTE PATRIA</t>
  </si>
  <si>
    <t>PROGRAMA DE EMPLEABILIDAD 2023 OVALLE</t>
  </si>
  <si>
    <t>MUNICIPALIDAD DE OVALLE</t>
  </si>
  <si>
    <t>PROGRAMA DE EMPLEABILIDAD 2023 PAIHUANO</t>
  </si>
  <si>
    <t>MUNICIPALIDAD DE PAIHUANO</t>
  </si>
  <si>
    <t>PROGRAMA DE EMPLEABILIDAD 2023 PUNITAQUI</t>
  </si>
  <si>
    <t>MUNICIPALIDAD DE PUNITAQUI</t>
  </si>
  <si>
    <t>PROGRAMA DE EMPLEABILIDAD 2023 RIO HURTADO</t>
  </si>
  <si>
    <t>MUNICIPALIDAD DE RÍO HURTADO</t>
  </si>
  <si>
    <t>PROGRAMA DE EMPLEABILIDAD 2023 SALAMANCA</t>
  </si>
  <si>
    <t>MUNICIPALIDAD DE SALAMANCA</t>
  </si>
  <si>
    <t>PROGRAMA DE EMPLEABILIDAD 2023 VICUÑA</t>
  </si>
  <si>
    <t>MUNICIPALIDAD DE VICUÑA</t>
  </si>
  <si>
    <t>301</t>
  </si>
  <si>
    <t>PROGRAMAS DE INVERSIÓN</t>
  </si>
  <si>
    <t>-</t>
  </si>
  <si>
    <t>Programa Transferencia Mi Taxi Colectivo Eléctrico Región de Coquimbo</t>
  </si>
  <si>
    <t>PRIORIZADO</t>
  </si>
  <si>
    <t>302</t>
  </si>
  <si>
    <t>TRANSFERENCIA FORTALECIMIENTO Y DESARROLLO SUSTENTABLE DEL TURISMO AVENTURA</t>
  </si>
  <si>
    <t>14175
15426</t>
  </si>
  <si>
    <t>SERNATUR</t>
  </si>
  <si>
    <t>26</t>
  </si>
  <si>
    <t>OTROS GASTOS CORRIENTES - COMPENSACIÓN POR DAÑOS A TERCEROS Y/O A LA PROPIEDAD.</t>
  </si>
  <si>
    <t>N/A</t>
  </si>
  <si>
    <t>29</t>
  </si>
  <si>
    <t>001</t>
  </si>
  <si>
    <t>ADQUISICIÓN DE EQUIPOS PARA INTERVENIR A PACIENTES CON ENFERMEDAD DE PARKINSON, H. COQUIMBO</t>
  </si>
  <si>
    <t>SALUD</t>
  </si>
  <si>
    <t>SERVICIO DE SALUD COQUIMBO</t>
  </si>
  <si>
    <t>002</t>
  </si>
  <si>
    <t>TERMINADO</t>
  </si>
  <si>
    <t>ADQUISICIÓN DE SISTEMA DE AERONAVE REMOTAMENTE PILOTEADA RPAS, COMUNA DE SALAMANCA</t>
  </si>
  <si>
    <t>SEGURIDAD PÚBLICA</t>
  </si>
  <si>
    <t>ADQUISICIÓN DE CAMIONETAS PATRULLAJES PREVENTIVOS DE LA COMUNA DE LA SERENA</t>
  </si>
  <si>
    <t>14475
15560</t>
  </si>
  <si>
    <t>DIT - GORE</t>
  </si>
  <si>
    <t>ADQUISICIÓN DE VEHÍCULOS TRASLADO DE IMPUTADOS PARA CARABINEROS DE LA REGIÓN DE COQUIMBO</t>
  </si>
  <si>
    <t>CARABINEROS DE CHILE</t>
  </si>
  <si>
    <t>ADQUISICIÓN EQUIPO Y EQUIPAMIENTO PARA INVESTIGACIÓN DE DELITOS DE ALTA COMPLEJIDAD, PDI</t>
  </si>
  <si>
    <t>PDI</t>
  </si>
  <si>
    <t>REPOSICIÓN DE VEHICULOS DE APOYO LOGISTICOS PARA LA ZONA DE CARABINEROS COQUIMBO</t>
  </si>
  <si>
    <t>ADQUISICIÓN VETERINARIA MÓVIL COMUNA LOS VILOS</t>
  </si>
  <si>
    <t>REPOSICION DE VEHÍCULOS POLICIALES PARA LA SECCIÓN LABOCAR DE CARABINEROS COQUIMBO</t>
  </si>
  <si>
    <t>ADQUISICION CÁMARAS DE FISCALIZACION PARA TP, EJE CIENFUEGOS</t>
  </si>
  <si>
    <t>TRANSPORTE</t>
  </si>
  <si>
    <t>SUBS. TRANSPORTE</t>
  </si>
  <si>
    <t>ADQUISICION CAMARAS DE FISCALIZACION EJE VIDELA-VARELA</t>
  </si>
  <si>
    <t>REPOSICIÓN VEHÍCULOS POLICIALES IV ZONA CARABINEROS COQUIMBO</t>
  </si>
  <si>
    <t>REPOSICION VEHICULOS SAMU REGION DE COQUIMBO</t>
  </si>
  <si>
    <t>ADQUISICION DE 4 MAQUINARIAS DE ASEO COMUNAL, VICUÑA</t>
  </si>
  <si>
    <t>ADQUISICIÓN Y REPOSICIÓN DE VEHICULOS EQUIPADOS PARA LA SECCIÓN GOPE DE CARABINEROS COQUIMBO</t>
  </si>
  <si>
    <t>TRANSFERENCIA DE BIENES</t>
  </si>
  <si>
    <t>ADQUISICIÓN DE VEHICULOS Y MAQUINARIAS PARA LA GESTIÓN Y RECUPERACIÓN DE R.S.D, VICUÑA</t>
  </si>
  <si>
    <t>LICITACIÓN</t>
  </si>
  <si>
    <t>ADQUISICIÓN CAMION ALZA HOMBRE, COMUNA DE PUNITAQUI</t>
  </si>
  <si>
    <t>ENERGÍA</t>
  </si>
  <si>
    <t>ADQUISICIÓN DE VEHICULOS PARA PATRULLAJE DE SEGURIDAD, COMUNA DE SALAMANCA</t>
  </si>
  <si>
    <t>ADQUISICIÓN DE BUSES PARA TRANSPORTE ESCOLAR, COMUNA DE SALAMANCA</t>
  </si>
  <si>
    <t>ADQUISICIÓN DE CAMIONES ALJIBES PARA EL TRANSPORTE Y ABASTECIMIENTO. LA SERENA</t>
  </si>
  <si>
    <t>ADQUISICIÓN DE MAQUINARIA PARA VERTEDERO MUNICIPAL, COMUNA PUNITAQUI</t>
  </si>
  <si>
    <t>ADQUISICIÓN DE VEHÍCULOS Y MAQUINARIAS PARA RETIRO DE MICROBASURALES Y RESIDUOS, LA SERENA</t>
  </si>
  <si>
    <t>ADQUISICIÓN VEHÍCULOS PARA TRANSPORTE DEL EQUIPO MÉDICO DE SALUD RURAL, COMUNA DE LA SERENA</t>
  </si>
  <si>
    <t>REPOSICIÓN DE MAQUINARIA MUNICIPAL PARA SERVICIOS COMUNITARIOS, MONTE PATRIA</t>
  </si>
  <si>
    <t>JUSTICIA</t>
  </si>
  <si>
    <t>GENDARMERÍA DE CHILE</t>
  </si>
  <si>
    <t>ADQUISICIÓN DE 2 CAMIONES ALJIBE, COMUNA DE ANDACOLLO</t>
  </si>
  <si>
    <t>MUNICIPALIDAD DE COQUIMBO</t>
  </si>
  <si>
    <t>REPOSICION VEHICULOS HOSPITAL DOCTOR ANTONIO TIRADO LANAS DE OVALLE</t>
  </si>
  <si>
    <t>ADQUISICION CAMION RECOLECTOR DE RESIDUOS SOLIDOS, CANELA</t>
  </si>
  <si>
    <t>ADQUISICIÓN DE AERONAVES REMOTAMENTE EQUIPADAS Y VEHÍCULO PARA LA ZONA COQUIMBO</t>
  </si>
  <si>
    <t>14499
14977</t>
  </si>
  <si>
    <t>CONVENIO TOTALMENTE TRAMITADO</t>
  </si>
  <si>
    <t>REPOSICIÓN MAQUINARIAS Y
VEHÍCULOS DEL VERTEDERO MUNICIPAL DE SALAMANCA</t>
  </si>
  <si>
    <t>ADQUISICION DE EQUIPOS Y EQUIPAMIENTO PARA LA SECCIÓN LABOCAR DE CARABINEROS COQUIMBO</t>
  </si>
  <si>
    <t>REPOSICION DE VEHÍCULOS SECCION INVESTIGACIÓN POLICIAL REGIÓN DE COQUIMBO</t>
  </si>
  <si>
    <t>ADQUISICION DOS CAMIONETAS EQUIPADAS
PARA SEGURIDAD CIUDADANA Y PREVENCIÓN DEL DELITO COMUNA DE LA HIGUERA</t>
  </si>
  <si>
    <t>ADQUISICION DE CAMIONES Y EQUIPOS PARA EL MANTENIMIENTO DE INFRAESTRUCTURA Y ARBOLADO</t>
  </si>
  <si>
    <t>REPOSICIÓN EQUIPOS INFORMÁTICOS PARA INVESTIGAR NARCOTRÁFICO EN LA REGIÓN DE COQUIMBO (PDI)</t>
  </si>
  <si>
    <t>POLICÍA DE INVESTIGACIONES DE CHILE (PDI)</t>
  </si>
  <si>
    <t>REPOSICION EQUIPO DE TOMOGRAFÍA COMPUTARIZADA PARA EL HOSPITAL SAN PABLO DE COQUIMBO</t>
  </si>
  <si>
    <t>REPOSICIÓN EQUIPAMIENTO PARA SALA DE ENDOSCOPÍA DEL HOSPITAL DE ILLAPEL</t>
  </si>
  <si>
    <t>REPOSICION VEHICULOS DE TRASLADO DE INTERNOS DE LOS RECINTOS PENALES.</t>
  </si>
  <si>
    <t>REPOSICION EQUIPAMIENTO DE SEGURIDAD DE LOS RECINTOS PENITENCIARIOS</t>
  </si>
  <si>
    <t>REPOSICION VEHÍCULOS MUNICIPALES, PAIHUANO</t>
  </si>
  <si>
    <t>ADQUISICION TAXIBUS PARA TRASLADO DE BENEFICIARIOS DEL SISTEMA NACIONAL DE APOYOS Y CUIDADOS</t>
  </si>
  <si>
    <t>REPOSICIÓN DE VEHÍCULOS PARA TRASLADO DE PACIENTES DE DIÁLISIS COMUNA DE LA SERENA</t>
  </si>
  <si>
    <t>REPOSICIÓN AMBULANCIAS PARA LA REGIÓN DE COQUIMBO</t>
  </si>
  <si>
    <t>ADQUISICIÓN DE VEHICULOS PARA
RONDAS MEDICAS COMUNA DE SALAMANCA</t>
  </si>
  <si>
    <t>REPOSICIÓN 124 CAMAS HOSPITALES DE ALTA, MEDIANA Y BAJA COMPLEJIDAD SS COQUIMBO</t>
  </si>
  <si>
    <t>ADQUISICION DE EQUIPOS PARA PLAZA DE ABASTOS, COMUNA DE ILLAPEL</t>
  </si>
  <si>
    <t>999</t>
  </si>
  <si>
    <t>REPOSICION VENTILADORES MECÁNICOS INVASIVOS PARA UPC PARA EL HOSPITAL DE COQUIMBO</t>
  </si>
  <si>
    <t>REPOSICION CAMIONETA 4x4 PARA REHABILITACION DEL SERVICIO SALUD COQUIMBO</t>
  </si>
  <si>
    <t>ADQUISICIÓN EQUIPOS Y EQUIPAMIENTO, TELETON REGIÓN DE COQUIMBO</t>
  </si>
  <si>
    <t>MULTISECTORIAL/ASISTENCIA Y SERVICIO SOCIAL</t>
  </si>
  <si>
    <t>ADQUISICION EQUIPAMIENTO PARA EL MEJORAMIENTO DE LA BODEGA DE SINAPRED REGIONAL</t>
  </si>
  <si>
    <t>REPOSICION DE VEHÍCULOS TÁCTICOS PARA LA 3RA. COM. COP COQUIMBO</t>
  </si>
  <si>
    <t>REPOSICIÓN VENTILADORES MECÁNICOS UPC PARA EL HOSPITAL DE LA SERENA</t>
  </si>
  <si>
    <t>REPOSICIÓN CAMIONETA TRASLADO DE FUNCIONARIOS PARA ATENCIÓN DE USUARIOS DSSC</t>
  </si>
  <si>
    <t>REPOSICIÓN DE VEHICULO TÁCTICO PARA CARABINEROS COQUIMBO</t>
  </si>
  <si>
    <t>ADQUISICIÓN DE DOS CAMIONES CON HIDROELEVADOR, COMUNA DE OVALLE</t>
  </si>
  <si>
    <t>CONVENIO EN TRÁMITE</t>
  </si>
  <si>
    <t>ADQUISICIÓN ACTIVOS NO FINANCIEROS - VEHÍCULOS (SIN DISTRIBUIR)</t>
  </si>
  <si>
    <t>31</t>
  </si>
  <si>
    <t>RESTAURACIÓN MONUMENTO HISTÓRICO CASA PIÑERA, LA SERENA</t>
  </si>
  <si>
    <t>DISEÑO</t>
  </si>
  <si>
    <t>CONSTRUCCIÓN CENTRO DE INSPECCIÓN SAG/USDA FRUTA FRESCA REGIÓN DE COQUIMBO</t>
  </si>
  <si>
    <t>DIAGNÓSTICO TRANSPORTE PÚBLICO CONURBACIÓN COQUIMBO - LA SERENA</t>
  </si>
  <si>
    <t>DIAGNOSTICO PLAN MAESTRO CICLOVIAS CIUDAD DE OVALLE (ESTUDIO)</t>
  </si>
  <si>
    <t>REPOSICIÓN RETÉN LA HIGUERA COMUNA DE LA HIGUERA</t>
  </si>
  <si>
    <t>DIRECC. REGIONAL DE ARQUITECTURA.</t>
  </si>
  <si>
    <t>REPOSICIÓN RETÉN EL PALQUI COMUNA MONTE PATRIA</t>
  </si>
  <si>
    <t>REPOSICION RETEN DE CARABINEROS CHAÑARAL ALTO, MONTE PATRIA</t>
  </si>
  <si>
    <t>DIREC. REGIONAL ARQUITECTURA / CARABINEROS DE CHILE</t>
  </si>
  <si>
    <t>CONSTRUCCIÓN ESTADIO MUNICIPAL DE CANELA, CANELA</t>
  </si>
  <si>
    <t>DEPORTES</t>
  </si>
  <si>
    <t>HABILITACION CASA DE LA MEMORIA COMUNA DE COQUIMBO</t>
  </si>
  <si>
    <t>CONSTRUCCION CASA DE ACOGIDA DE COMBARBALA</t>
  </si>
  <si>
    <t>DIREC. REGIONAL ARQUITECTURA</t>
  </si>
  <si>
    <t>AMPLIACION SERVICIO MEDICO LEGAL DE LA SERENA</t>
  </si>
  <si>
    <t>MEJORAMIENTO ESTADIO MUNICIPAL DE VICUÑA</t>
  </si>
  <si>
    <t>CONSTRUCCION PARQUE CHAÑARAL ALTO MONTE PATRIA</t>
  </si>
  <si>
    <t>VIVIENDA Y DESARROLLO URBANO</t>
  </si>
  <si>
    <t>HABILITACION CENTRO EXTENSION CULTURAL PARA EL PATRIMONIO (Casa Giliberto)</t>
  </si>
  <si>
    <t>EDUCACIÓN, CULTURA Y PATRIMONIO</t>
  </si>
  <si>
    <t>AMPLIACIÓN EDIFICIO CONSISTORIAL, ANDACOLLO</t>
  </si>
  <si>
    <t>DIREC. REGIONAL ARQUITECTURA/MUNICIPALIDAD DE ANDACOLLO</t>
  </si>
  <si>
    <t>CONSTRUCCIÓN URBANIZACIÓN BÁSICA LOCALIDAD DE ALTOVALSOL, COMUNA DE LA SERENA (diseño)</t>
  </si>
  <si>
    <t>REPOSICIÓN ESCUELA BÁSICA EL CRISOL, OVALLE</t>
  </si>
  <si>
    <t>REPOSICIÓN CUARTEL 1° COMPAÑÍA DE BOMBEROS, SINDEMPART, COQUIMBO</t>
  </si>
  <si>
    <t>DIRECCIÓN DE ARQUITECTURA / MUNICIPALIDAD DE COQUIMBO</t>
  </si>
  <si>
    <t>REPOSICION TENENCIA COMUNA DE PAIHUANO</t>
  </si>
  <si>
    <t>REPOSICION COLEGIO YUNGAY DE EDUCACION ESPECIAL OVALLE</t>
  </si>
  <si>
    <t>CONST. CANCHA SINTETICA COMPLEJO DEPORTIVO LAS ROSAS, COQUIMBO</t>
  </si>
  <si>
    <t>CONST. CUARTEL DE BOMBEROS CUARTA CIA, COMUNA DE OVALLE</t>
  </si>
  <si>
    <t>CONST. PARQUE URBANO SECTOR EL BOSQUE, LOS VILOS</t>
  </si>
  <si>
    <t>AMPLIACION PASEO SEMIPEATONAL CALLE J.T. URMENETA, ANDACOLLO</t>
  </si>
  <si>
    <t>MEJORAMIENTO ESPACIO PÚBLICO AVENIDA BELTRÁN AMENÁBAR, ANDACOLLO</t>
  </si>
  <si>
    <t>REPOS. CENTRO COMUNITARIO DE REHABILITACION, COM. DE MONTE PATRIA</t>
  </si>
  <si>
    <t>REPOSICION RESIDENCIA DISCAPACIDAD SENAME COQUIMBO</t>
  </si>
  <si>
    <t>DIREC. REGIONAL ARQUITECTURA / MEJOR NIÑEZ</t>
  </si>
  <si>
    <t>CONST. PLAZA DE ABASTOS VILLA LAMBERT, SECTOR LAS CIAS, LA SERENA (diseño)</t>
  </si>
  <si>
    <t>REPOSICION POSTA SALUD RURAL CALETA HORNOS, LA HIGUERA</t>
  </si>
  <si>
    <t>CONSTRUCCIÓN CENTRO DE ESTIMULACIÓN TEMPRANA PARA NIÑOS/AS CON SINDROME DE DOWN, LA SERENA</t>
  </si>
  <si>
    <t>DIREC. REGIONAL ARQUITECTURA / MUNICIPALIDAD DE LA SERENA</t>
  </si>
  <si>
    <t>CONSTRUCCION TECHADOS VARIOS ESTABLECIMIENTOS EDUCACIONALES, COMUNA DE PUNITAQUI</t>
  </si>
  <si>
    <t>CONSTRUCCION OBRAS DE URBANIZACION CH. DE CAREN, MONTE PATRIA</t>
  </si>
  <si>
    <t>CONSTRUCCION OBRAS DE URBANIZACION LOCALIDAD DE LOS MORALES, MONTE PATRIA (factibilidad)</t>
  </si>
  <si>
    <t>MEJORAMIENTO EDIFICIO CONSISTORIAL DE OVALLE (EJECUCIÓN)</t>
  </si>
  <si>
    <t>MEJORAMIENTO PARQUE URBANO AVDA SUR, COMBARBALA</t>
  </si>
  <si>
    <t>CONST. OBRAS DE URBANIZACIÓN LOCALIDAD DE PEDREGAL, MTE PATRIA (FACTIBILIDAD)</t>
  </si>
  <si>
    <t>CONSERVACION EDIFICIO CONSISTORIAL COMBARBALA</t>
  </si>
  <si>
    <t>CONSTRUCCION ESCUELA MARCOS RIGOBERTO PIZARRO, SAN JULIAN, OVALLE</t>
  </si>
  <si>
    <t>REPOSICION ESCUELA SAN ANTONIO DE LA VILLA, BARRAZA, COMUNA DE OVALLE</t>
  </si>
  <si>
    <t>DIREC. REGIONAL ARQUITECTURA / MUNICIPALIDAD DE OVALLE</t>
  </si>
  <si>
    <t>REPOSICIÓN ESCUELA BÁSICA CANELA ALTA, CANELA</t>
  </si>
  <si>
    <t>DIRECCIÓN DE ARQUITECTURA / MUNICIPALIDAD DE CANELA</t>
  </si>
  <si>
    <t>REPOSICION POSTA DE SALUD RURAL GUANAQUEROS</t>
  </si>
  <si>
    <t>CONSTRUCCIÓN POSTA DE SALUD RURAL DE PICHIDANGUI, LOS VILOS.</t>
  </si>
  <si>
    <t>CONSTRUCCION CUARTEL DE BOMBEROS DE HURTADO, RIO HURTADO</t>
  </si>
  <si>
    <t>CONST. EDIFICIO COMUNITARIO SECTOR CENTRO DE COQUIMBO</t>
  </si>
  <si>
    <t>MEJORAMIENTO INTEGRAL ACCESO SUR COMUNA DE ILLAPEL</t>
  </si>
  <si>
    <t>CONSERVACION CESFAM PEDRO AGUIRRE CERDA, LA SERENA</t>
  </si>
  <si>
    <t>REPOSICION CENTRO DE SALUD DE CAREN , COMUNA DE MONTE PATRIA</t>
  </si>
  <si>
    <t>DIREC. REGIONAL ARQUITECTURA/SERVICIO DE SALUD</t>
  </si>
  <si>
    <t>CONSTRUCCIÓN OBRAS DE URBANIZACIÓN BELLAVISTA - CERES - QDA DE MONARDEZ, LA SERENA (diseño)</t>
  </si>
  <si>
    <t>CONSTRUCCIÓN AVDA. 4 ESQUINAS TRAMO I MAS CALLE LOS ARRAYANES, LA SERENA</t>
  </si>
  <si>
    <t>SERVIU</t>
  </si>
  <si>
    <t>CONSTRUCCION CENTRO DE DIALISIS DE VICUÑA</t>
  </si>
  <si>
    <t>CONSTRUCCION CENTRO COMUNITARIO EL SAUCE, COMUNA DE COQUIMBO</t>
  </si>
  <si>
    <t>MEJOR. CANCHA DE FUTBOL SANTA VIRGINIA</t>
  </si>
  <si>
    <t>REPOSICION CUARTEL CUERPO DE BOMBEROS DE LA HIGUERA</t>
  </si>
  <si>
    <t>RESTAURACIÓN ESTRUCTURAL IGLESIA SAN VICENTE FERRER, OVALLE</t>
  </si>
  <si>
    <t>HABILITACION SALA PARA RESONADOR MAGNETICO Y ADECUACIONES EN U. IMAGENOLOGIA, H. CQBO</t>
  </si>
  <si>
    <t>PESCA</t>
  </si>
  <si>
    <t>NORMALIZACION RED ELECTRICA CENTRO DE DETENCION PREVENTIVA DE OVALLE</t>
  </si>
  <si>
    <t>REPOSICION LUMINARIAS PUBLICA LOS VILOS Y PICHIDANGUI, COMUNA LOS VILOS</t>
  </si>
  <si>
    <t>REPOSICIÓN PARQUE OASIS, ANDACOLLO</t>
  </si>
  <si>
    <t>OBSERVACIONES TÉCNICAS</t>
  </si>
  <si>
    <t>CONSTRUCCIÓN PASEO CALLE LOS CARRERAS, POBLACION 25 DE OCTUBRE, ANDACOLLO</t>
  </si>
  <si>
    <t>REPOS. CUARTEL 3RA CIA DE BOMBEROS DE CHILLEPIN, SALAMANCA</t>
  </si>
  <si>
    <t>RECURSOS HÍDRICOS / EVACUACIÓN DISPOSICIÓN FINAL AGUAS SERVIDAS</t>
  </si>
  <si>
    <t>CONSERVACION DE PAVIMENTO URBANO, COMUNA DE ANDACOLLO</t>
  </si>
  <si>
    <t>CONSERVACION DE PAVIMENTO URBANO, COMUNA DE LA SERENA</t>
  </si>
  <si>
    <t>CONSERVACION DE PAVIMENTO URBANO, COMUNA DE MONTE PATRIA</t>
  </si>
  <si>
    <t>CONSERVACION DE PAVIMENTO URBANO, COMUNA DE ILLAPEL</t>
  </si>
  <si>
    <t>MEJORAMIENTO PASEO PEATONAL AV. FCO DE AGUIRRE RUTA 5-EL FARO, LA SERENA</t>
  </si>
  <si>
    <t>REPOSICION P.S.R. NUEVA TALCUNA, COMUNA DE VICUÑA</t>
  </si>
  <si>
    <t>CONSERVACIÓN EDIFICIO BICRIM LOS VILOS</t>
  </si>
  <si>
    <t>REPOSICION POSTAL DE SALUD RURAL DE MINCHA NORTE, CANELA</t>
  </si>
  <si>
    <t>CONSTRUCCION CESFAM CARDENAL JOSE MARIA CARO ORIENTE, COMUNA DE LA SERENA</t>
  </si>
  <si>
    <t>CONST. PARQUE RECREATIVO SAN JOAQUIN, LA SERENA</t>
  </si>
  <si>
    <t>CONSTRUCCION PARQUE URBANO VILLA LA UNION PISCO ELQUI, PAIHUANO</t>
  </si>
  <si>
    <t>MEJORAMIENTO RECINTO DEPORTIVO EL TAMBO, COMUNA DE SALAMANCA</t>
  </si>
  <si>
    <t>PRE FACTIBILIDAD</t>
  </si>
  <si>
    <t>CONSTRUCCION CENTRO DE GESTION DE RESIDUOS INORGANICOS PROVINCIA DE ELQUI, REGION DE COQUIMBO</t>
  </si>
  <si>
    <t>CONSTRUCCION P.T.A.S Y RED DE ALCANTARILLADO DE CAREN, COM. DE MTE PATRIA (factib)</t>
  </si>
  <si>
    <t>CONSTRUCCION CENTRO COMUNITARIO DE SALUD FAMILIAR COGOTI 18, COMBARBALA</t>
  </si>
  <si>
    <t>REPOSICION SERVICIO DE ESTERILIZACION HOSPITAL SAN PABLO, COQUIMBO</t>
  </si>
  <si>
    <t>CONSTRUCCION P.T.A.S Y RED DE ALCANTARILLADO DE RAPEL, COM. DE MTE PATRIA (factib)</t>
  </si>
  <si>
    <t>CONSTRUCCION P.T.A.S Y RED DE ALCANTARILLADO EL TOME, COM. DE MTE PATRIA (factib)</t>
  </si>
  <si>
    <t>REPOSICION POSTA SALUD RURAL PISCO ELQUI, PAIHUANO</t>
  </si>
  <si>
    <t>REPOSICION PLAZA DE ACCESO, LOS VILOS</t>
  </si>
  <si>
    <t>CONST. COMPLEJO DEPORTIVO Y OBRAS COMPLEMENTARIAS VEGAS SUR</t>
  </si>
  <si>
    <t>REPOSICION ESCUELA CONCENTRACION FRONTERIZA, COMUNA DE MTE PATRIA</t>
  </si>
  <si>
    <t>MEJORAMIENTO CANCHA DE FUTBOL DE HURTADO</t>
  </si>
  <si>
    <t>CONSTRUCCION PASEO MIRADOR LARRAIN ALCALDE, COMUNA DE LA SERENA</t>
  </si>
  <si>
    <t>MEJORAMIENTO PLAZA DE ARMAS DE PICHASCA, COMUNA DE RIO HURTADO</t>
  </si>
  <si>
    <t>MEJORAMIENTO CANCHA DE FUTBOL DE SERON, RIO HURTADO</t>
  </si>
  <si>
    <t>MEJORAMIENTO CALLES PERIMETRALES PARQUE LOS VILOS</t>
  </si>
  <si>
    <t>CONSERVACION GIMNASIO MUNICIPAL DE LA HIGUERA</t>
  </si>
  <si>
    <t>CONSTRUCCION PASEO GASTRONOMICO CHANCHOQUI, PAIHUANO</t>
  </si>
  <si>
    <t>CONSERVACION ESTADIO MUNICIPAL DE MONTE PATRIA</t>
  </si>
  <si>
    <t>REPOSICION SUBCOMISARIA TIERRAS BLANCAS, COQUIMBO</t>
  </si>
  <si>
    <t>CONSTRUCCION CENTRO COMUNITARIO COGOTI 18, COMBARBALA</t>
  </si>
  <si>
    <t>CONSERVACION EDIFICIO CONSISTORIAL DE ILLAPEL</t>
  </si>
  <si>
    <t>CONSTRUCCION CENTRO INTEGRAL DEL ADULTO MAYOR, COMUNA DE SALAMANCA</t>
  </si>
  <si>
    <t>CONSERVACIÓN ESCUELA VILLA EL PALQUI, COMUNA DE MONTE PATRIA</t>
  </si>
  <si>
    <t>CONSERVACIÓN AVENIDA DEL MAR COMUNA DE LA SERENA</t>
  </si>
  <si>
    <t>MEJORAMIENTO AVDA. COSTANERA ENTRE 1 NORTE Y DAGOBERTO GODOY, COMUNA DE LOS VILOS</t>
  </si>
  <si>
    <t>MEJORAMIENTO PLAZA PUBLICA EL SAUCE, COMBARBALÁ</t>
  </si>
  <si>
    <t>REPOSICIÓN ESTADIO MUNICIPAL DE PAIHUANO</t>
  </si>
  <si>
    <t>CONSTRUCCIÓN CENTRO DE RESIDUOS SÓLIDOS, VICUÑA</t>
  </si>
  <si>
    <t>CONSTRUCCION EDIFICIO CARRERA DE MEDICINA, UNIVERSIDAD DE LA SERENA</t>
  </si>
  <si>
    <t>UNIVERSIDAD DE LA SERENA</t>
  </si>
  <si>
    <t>REPOSICION LICEO POLITECNICO, COMUNA DE ILLAPEL</t>
  </si>
  <si>
    <t>MEJORAMIENTO DE CANCHAS Y RECINTO DEPORTIVO ANFA, COMUNA DE OVALLE</t>
  </si>
  <si>
    <t>MEJORAMIENTO DE CANCHAS Y RECINTO DEPORTIVO ACADEMIA DE FÚTBOL MUNICIPAL OVALLE</t>
  </si>
  <si>
    <t>RESTAURACIÓN MEJORAMIENTO MUSEO SITIO GABRIELA MISTRAL, MONTEGRANDE, PAIHUANO</t>
  </si>
  <si>
    <t>CONSERVACIÓN DE PRC RUTA D-165. COMUNA DE LA SERENA, REGIÓN DE COQUIMBO</t>
  </si>
  <si>
    <t>DIRECCIÓN REGIONAL DE VIALIDAD</t>
  </si>
  <si>
    <t>CONSERVACIÓN DE PRC RUTA D-445. COMUNA DE VICUÑA Y DE RIO HURTADO. REGIÓN DE COQUIMBO</t>
  </si>
  <si>
    <t>CONSERVACIÓN DE PRC RUTA D-717. COMUNA DE PUNITAQUI, REGIÓN DE COQUIMBO</t>
  </si>
  <si>
    <t>CONSERVACIÓN DE PRC RUTA D-901. COMUNA DE CANELA, REGIÓN DE COQUIMBO</t>
  </si>
  <si>
    <t>CONSERVACION DE PRC RUTA D-957. COMUNA DE LOS VILOS, REGION DE COQUIMBO</t>
  </si>
  <si>
    <t>CONSTRUCCIÓN PROLONGACIÓN CALLE VIÑA DEL MAR, LAS COMPAÑIAS, LA SERENA</t>
  </si>
  <si>
    <t>CONSTRUCCION SISTEMA DE ELECTRIFICACION RURAL – RINCONADA ESCORZA II ETAPA, PUNITAQUI</t>
  </si>
  <si>
    <t>CGE</t>
  </si>
  <si>
    <t>CONSTRUCCION ELECTRIFICACION POTRERILLOS ALTOS Y EL RELOJ, OVALLE</t>
  </si>
  <si>
    <t>ENERGIA / DISTRIBUCION Y CONEXION FINAL USUARIOS</t>
  </si>
  <si>
    <t>CONSTRUCCION SISTEMA DE ELECTRIFICACION RURAL SECTOR EL MAITEN, COMUNA DE PUNITAQUI</t>
  </si>
  <si>
    <t>CONSTRUCCION MERCADO DEL MAR, COMUNA DE COQUIMBO</t>
  </si>
  <si>
    <t>RESTAURACIÓN AVENIDA FRANCISCO DE AGUIRRE, TRAMO BALMACEDA - RUTA 5, LA SERENA.</t>
  </si>
  <si>
    <t>RESTAURACIÓN PLAZA SANTO DOMINGO, LA SERENA</t>
  </si>
  <si>
    <t>RESTAURACIÓN PLAZA GABRIEL GONZALEZ VIDELA, COMUNA DE LA SERENA</t>
  </si>
  <si>
    <t>CONSTRUCCION INFR. PESQUERA ARTESANAL CALETA RIO LIMARI, OVALLE</t>
  </si>
  <si>
    <t>DIRECCIÓN DE OBRAS PORTUARIAS</t>
  </si>
  <si>
    <t>ESTUDIOS BÁSICOS (SIN DISTRIBUIR)</t>
  </si>
  <si>
    <t>INICIATIVAS DE INVERSIÓN - PROYECTOS (SIN DISTRIBUIR)</t>
  </si>
  <si>
    <t>33</t>
  </si>
  <si>
    <t>422</t>
  </si>
  <si>
    <t>SI</t>
  </si>
  <si>
    <t>PONTIFICIA UNIVERSIDAD CATÓLICA DE CHILE</t>
  </si>
  <si>
    <t>Pontificia Universidad Católica de Valparaiso</t>
  </si>
  <si>
    <t>MINERÍA</t>
  </si>
  <si>
    <t>Universidad Católica del Norte - Validación de un probiótico con actividad antimicrobiana (40059265-0)</t>
  </si>
  <si>
    <t>UNIVERSIDAD CATÓLICA DEL NORTE</t>
  </si>
  <si>
    <t>Universidad Católica del Norte - Autotoma para el tamizaje de virus papiloma humano (40059260-0)</t>
  </si>
  <si>
    <t>Universidad Católica del Norte - Innovación en la vigilancia de exposición a plaguicidas (40059259-0)</t>
  </si>
  <si>
    <t>Universidad Católica del Norte - Investigación determinación de resistencia a antibióticos en H. Pylori (40059258-0)</t>
  </si>
  <si>
    <t>Universidad Católica del Norte - Capacidades tecnológicas para reproducción de congrio (40059257-0)</t>
  </si>
  <si>
    <t>Centro Tecnológico de Innovación Acuícola - Soluciones tecnológicas para APES (40059263-0)</t>
  </si>
  <si>
    <t>C.T. Innovación Acuícola</t>
  </si>
  <si>
    <t>Centro Tecnológico de Innovación Acuícola - Investigación uso de bio controladores en el cultivo de ostiones (40059255-0)</t>
  </si>
  <si>
    <t>INIA - Banco comunitario de semillas para la AFC (40064855-0)</t>
  </si>
  <si>
    <t>INIA</t>
  </si>
  <si>
    <t>Universidad Católica del Norte - Mutaciones en BRCA1/2 y la prevención del cáncer de mama (40064873-0)</t>
  </si>
  <si>
    <t>Pontificia Universidad Católica de Chile - Mieles regionales fortificadas como antibiótico natural (40064876-0)</t>
  </si>
  <si>
    <t>CEAZA - Desalinización y efecto en los servicios ecosistemicos marinos Desemar Coquimbo (40064880-0)</t>
  </si>
  <si>
    <t>INIA - Hidroponía, una alternativa para la AFC ante la sequía (40064858-0)</t>
  </si>
  <si>
    <t>Universidad Católica del Norte - Nanocompuestos: terapia y prevención de cáncer de piel (40064890-0)</t>
  </si>
  <si>
    <t>Universidad Católica del Norte - Algas marinas regionales con potencial antidiabético (40064892-0)</t>
  </si>
  <si>
    <t>INIA - Clones de vides pisqueras resistentes a sequia (40064893-0)</t>
  </si>
  <si>
    <t>Universidad Católica del Norte - Productos de copao en el tratamiento de demencia (40064894-0)</t>
  </si>
  <si>
    <t>Centro del Agua para Zonas Áridas y Semiárida - Aguas residuales: Sostenibilidad en industria del pisco (40064896-0)</t>
  </si>
  <si>
    <t>CAZALAC</t>
  </si>
  <si>
    <t>INIA - Mejoramiento de la producción de uvas pisqueras de pequeños agricultores (40057842-0)</t>
  </si>
  <si>
    <t>100</t>
  </si>
  <si>
    <t>CONSTRUCCIÓN OBRAS DE URBANIZACIÓN BÁSICA LA HIGUERA</t>
  </si>
  <si>
    <t>CONSTRUCCION ALCANTARILLADO Y SOLUCIONES SANITARIA EL ARENAL, VICUÑA</t>
  </si>
  <si>
    <t>CONSTRUCCION OBRAS DE URBANIZACION LOCALIDAD EL TRAPICHE, OVALLE</t>
  </si>
  <si>
    <t>MODIFICACIÓN DE CONVENIO</t>
  </si>
  <si>
    <t>CONSTRUCCION OBRAS DE URBANIZACION BASICA PUNTA COLORADA, LA HIGUERA</t>
  </si>
  <si>
    <t>9636 - 9830</t>
  </si>
  <si>
    <t>NORMALIZACIÓN SOLUCIONES SANITARIAS Y URBANIZACIÓN, CAIMANES, COMUNA DE LOS VILOS</t>
  </si>
  <si>
    <t>CONSTRUCCION OBRAS DE URBANIZACIÓN, LOCALIDAD LAS RAMADAS, PUNITAQUI</t>
  </si>
  <si>
    <t>ADJUDICACIÓN</t>
  </si>
  <si>
    <t>CONSTRUCCION RED ALCANTARILLADO Y MEJ. A. POTABLE Y SERV. BASICOS, SECTOR EL SAUCE, COQUIMBO</t>
  </si>
  <si>
    <t>CONSTRUCCIÓN SOLUCIONES SANITARIAS RECOLETA, OVALLE</t>
  </si>
  <si>
    <t>FONDO REGIONAL DE INICIATIVA LOCAL (FRIL)</t>
  </si>
  <si>
    <t>7756 / 7777</t>
  </si>
  <si>
    <t>MUNIPALIDADES</t>
  </si>
  <si>
    <t>211</t>
  </si>
  <si>
    <t>SUBSECRETARÍA DE TELECOMUNICACIONES - Conectividad de Telecomunicaciones en los Territorios PIRDT Primera Etapa (30118718-0)</t>
  </si>
  <si>
    <t>SUBSECRETARÍA DE TELECOMUNICACIONES</t>
  </si>
  <si>
    <t>409</t>
  </si>
  <si>
    <t>Universidad de Chile - Denominación de origen del queso de cabra de Coquimbo (40014358-0)</t>
  </si>
  <si>
    <t>UNIVERSIDAD DE CHILE</t>
  </si>
  <si>
    <t>410</t>
  </si>
  <si>
    <t>Universidad de La Serena - Mapas de reservas de aguas subterráneas en el Limarí (40014269-0)</t>
  </si>
  <si>
    <t>417</t>
  </si>
  <si>
    <t>Universidad de La Serena - Innovación tecnológica para la atención en el SRCEI (40014503-0)</t>
  </si>
  <si>
    <t>428</t>
  </si>
  <si>
    <t>SUBSECRETARÍA DE MINERIA</t>
  </si>
  <si>
    <t>430</t>
  </si>
  <si>
    <t>Servicio de Salud Coquimbo - Capacitación becas médicos (40014432-0)</t>
  </si>
  <si>
    <t>432</t>
  </si>
  <si>
    <t>INDESPA - Fomento productivo para el desarrollo de la pesca artesanal (40009309-0)</t>
  </si>
  <si>
    <t>INDESPA</t>
  </si>
  <si>
    <t>433</t>
  </si>
  <si>
    <t>CORFO - Fortalecimiento de las capacidades de innovación (40029266-0)</t>
  </si>
  <si>
    <t>CORFO</t>
  </si>
  <si>
    <t>Universidad de La Serena - Plataforma para la gestión de la seguridad de riego (40040997-0)</t>
  </si>
  <si>
    <t>Universidad de La Serena - Transferencia de BPGH y auditorías hídricas (40040998-0)</t>
  </si>
  <si>
    <t>Universidad de La Serena - Observatorio para servicios sanitarios rurales (40041008-0)</t>
  </si>
  <si>
    <t>Universidad de La Serena - Sustentabilidad hídrica para áreas de secano (40041011-0)</t>
  </si>
  <si>
    <t>Universidad de La Serena - Los cielos oscuros de la región de Coquimbo (40041014-0)</t>
  </si>
  <si>
    <t>Universidad de La Serena - Astronomía cultural para la promoción del astroturismo (40041015-0)</t>
  </si>
  <si>
    <t>Universidad de La Serena - Unidades productivas cabra criolla y cárnicos en Canela (40041019-0)</t>
  </si>
  <si>
    <t>Universidad de Chile - Energía solar: Soluciones globales para problemas locales (40041035-0)</t>
  </si>
  <si>
    <t>Universidad de Chile - Riego inteligente agricultura 4.0 productividad frutales (40041156-0)</t>
  </si>
  <si>
    <t>Universidad de La Serena - Agricultura Inteligente para mejorar la productividad (40041158-0)</t>
  </si>
  <si>
    <t>Universidad de La Serena - Lupino una alternativa ecológica para la agricultura (40041162-0)</t>
  </si>
  <si>
    <t>Universidad de La Serena - SOLTEC WATER APPs para administradores del agua rural (40041168-0)</t>
  </si>
  <si>
    <t>PROCHILE - Competitividad y promoción comercial de la categoría pisco (40043075-0)</t>
  </si>
  <si>
    <t>PROCHILE</t>
  </si>
  <si>
    <t>452</t>
  </si>
  <si>
    <t>CORFO - Innovación social en la región de Coquimbo (40041885-0)</t>
  </si>
  <si>
    <t>CONAF - Enfoque de manejo sustentable de la tierra en la región de Coquimbo (40036815-0)</t>
  </si>
  <si>
    <t>CONAF</t>
  </si>
  <si>
    <t>Subsecretaria Minería - Desarrollo sostenible de la minería de menor escala de la Región de Coquimbo (40036472-0)</t>
  </si>
  <si>
    <t>Universidad de La Serena - Equipamiento construcción y adquisición de equipamiento científico para el Laboratorio SATREP (40056103-0)</t>
  </si>
  <si>
    <t>SERCOTEC - Ruta Sostenible Región de Coquimbo (40055713-0)</t>
  </si>
  <si>
    <t>SERCOTEC</t>
  </si>
  <si>
    <t>462</t>
  </si>
  <si>
    <t>SERCOTEC - Desarrollo de MYPES, emprendedores y grupos empresariales (40046475-0)</t>
  </si>
  <si>
    <t>CORFO - Apoyo al desarrollo sostenible del territorio zonas rezagadas (40053081-0)</t>
  </si>
  <si>
    <t>CORFO - Recuperación y promoción de la sustentabilidad de MIPYMES (40039511-0)</t>
  </si>
  <si>
    <t>CORFO - Apoyo al desarrollo sostenible de las empresas regionales (40047555-0)</t>
  </si>
  <si>
    <t>466</t>
  </si>
  <si>
    <t>SERNATUR - Fortalecimiento, competitividad y desarrollo sustentable sector turismo (40045727-0)</t>
  </si>
  <si>
    <t>Universidad de La Serena - Transformación digital en la gestión portuaria (40059262-0)</t>
  </si>
  <si>
    <t>Universidad de La Serena - Investigación botryticida natural contra la pudrición gris en vides (40059261-0)</t>
  </si>
  <si>
    <t>Universidad de La Serena - Investigación desarrollo de malla para atrapanieblas eficiente (40059256-0)</t>
  </si>
  <si>
    <t>Universidad de Chile - Sanidad en ganado caprino, una mirada hacia el futuro (40059264-0)</t>
  </si>
  <si>
    <t>SERCOTEC - Emprendimiento Regional (40058940-0)</t>
  </si>
  <si>
    <t>SENADIS - Capacitación escuela de emprendimiento de PCD y cuidadores/as de la Región de Coquimbo (40057561-0) ZR</t>
  </si>
  <si>
    <t>SENADIS</t>
  </si>
  <si>
    <t>Universidad de La Serena - Transferencia Tecnológica Operacional SSR Coquimbo (40064862-0)</t>
  </si>
  <si>
    <t>Universidad de La Serena - Herramientas para la sustentabilidad de aguas subterraneas (40064864-0)</t>
  </si>
  <si>
    <t>Universidad de La Serena - Invernadero inteligente para la reconversión agrícola (40064868-0)</t>
  </si>
  <si>
    <t>Universidad de La Serena - Integración operacional hídrica para OUA INOPHI (40064869-0)</t>
  </si>
  <si>
    <t>Universidad de La Serena - Sistema integral de proyecciones cuencas Coquimbo (40064871-0)</t>
  </si>
  <si>
    <t>Universidad Tecnológica Metropolitana - Piloto de re-forestación con recuperación de suelos, producción de forrajeo (40058908-0)</t>
  </si>
  <si>
    <t>RECURSOS NATURALES Y MEDIO AMBIDETE</t>
  </si>
  <si>
    <t>UTEM</t>
  </si>
  <si>
    <t>SERNATUR - Fortalecimiento actividad turística para el destino de zonas rezagadas Elqui Limarí (40046616-0)</t>
  </si>
  <si>
    <t>SERCOTEC - Zonas Rezagadas 2024 - 2026 (40058768-0)</t>
  </si>
  <si>
    <t>Comisión Nacional de Riego - Inversión y fomento al riego OUAS (40054846-0)</t>
  </si>
  <si>
    <t>COMISIÓN NACIONAL DE RIEGO (CNR)</t>
  </si>
  <si>
    <t>INDESPA - Desarrollo y fomento productivo de la pesca artesanal región de Coquimbo (40068031-0)</t>
  </si>
  <si>
    <t>INIA - TRANSFERENCIA PLAN FORTALECIMIENTO SOCIO PRODUCTIVO DE LA ACTIVIDAD CAPRINA PGZTR IV REGIÓN (ZR)</t>
  </si>
  <si>
    <t>INIA - TRANSFERENCIA MODELO DE HIDROPONÍA SOSTENIBLE PARA ZONAS REZAGADAS, REGIÓN DE COQUIMBO</t>
  </si>
  <si>
    <t>REPOSICIÓN DE CARROS MULTIPROPÓSITO PARA BOMBEROS REGIÓN DE CQBO ETAPA 1</t>
  </si>
  <si>
    <t>REPOSICIÓN DE CARROS MULTIPROPÓSITO PARA BOMBEROS REGIÓN DE CQBO ETAPA 2</t>
  </si>
  <si>
    <t>JUNTA NACIONAL DE BOMBEROS</t>
  </si>
  <si>
    <t>SANEAMIENTO SANITARIO PRODUCTIVO CRIANCERO COQUIMBO 2025 – 2026</t>
  </si>
  <si>
    <t>Fondo Regional para la Productividad y el Desarrollo SIN DISTRIBUIR</t>
  </si>
  <si>
    <t>477</t>
  </si>
  <si>
    <t>UNIVERSIDAD DEL ALBA - RELACIÓN ENTRE CARIES INFANTIL Y FLORA BACTERIANA ORAL (CÓDIGO BIP 40075849-0)</t>
  </si>
  <si>
    <t>UNIVERSIDAD DEL ALBA</t>
  </si>
  <si>
    <t>478</t>
  </si>
  <si>
    <t>CENTRO DE ESTUDIOS AVANZADOS EN ZONAS ÁRIDAS - ANTICIPANDO EL FUTURO COSTERO EN LA REGIÓN DE COQUIMBO (CÓDIGO BIP 40075844-0)</t>
  </si>
  <si>
    <t>479</t>
  </si>
  <si>
    <t>UNIVERSIDAD CATÓLICA DEL NORTE - FORTALECIMIENTO PRODUCTIVO DE GRANJAS MARINAS EN AMERB (CÓDIGO BIP 40075857-0)</t>
  </si>
  <si>
    <t>488</t>
  </si>
  <si>
    <t>UNIVERSIDAD DE LA SERENA - METODOLOGÍA DE ASIGNACIÓN DE AGUA PARA CAS (CÓDIGO BIP 40075862-0)</t>
  </si>
  <si>
    <t>489</t>
  </si>
  <si>
    <t>UNIVERSIDAD DE LA SERENA - RESIDUOS DE FRUTOS CÍTRICOS: DESARROLLO DE BIOPRODUCTOS (CÓDIGO BIP 40075858-0)</t>
  </si>
  <si>
    <t>490</t>
  </si>
  <si>
    <t>UNIVERSIDAD DE LA SERENA - FUNGINUTRITIVA: INNOVANDO DESDE EL REINO FUNGI (CÓDIGO BIP 40075853-0)</t>
  </si>
  <si>
    <t>480</t>
  </si>
  <si>
    <t>UNIVERSIDAD CATÓLICA DEL NORTE - INTELIGENCIA TERRITORIAL PARA LA EMPLEABILIDAD REGIONAL (CÓDIGO BIP 40075860-0)</t>
  </si>
  <si>
    <t>481</t>
  </si>
  <si>
    <t>UNIVERSIDAD CATÓLICA DEL NORTE - PUESTA EN VALOR DE LA FAUNA ACOMPAÑANTE DE LA PESCA (CÓDIGO BIP 40075859-0)</t>
  </si>
  <si>
    <t>491</t>
  </si>
  <si>
    <t>UNIVERSIDAD DE LA SERENA - SISTEMA DE GESTIÓN Y MONITOREO DE CAUDALES PARA OUA (CÓDIGO BIP 40075863-0)</t>
  </si>
  <si>
    <t>482</t>
  </si>
  <si>
    <t>UNIVERSIDAD CATÓLICA DEL NORTE - TECNOLOGÍA Y CAPITAL HUMANO PARA EL AGRO SUSTENTABLE (CÓDIGO BIP 40075876-0 )</t>
  </si>
  <si>
    <t>483</t>
  </si>
  <si>
    <t>UNIVERSIDAD CENTRAL - IA Y HABILIDADES PENSAMIENTO EN PROFESORES DE SECUNDARIA (CÓDIGO BIP 40075865-0)</t>
  </si>
  <si>
    <t xml:space="preserve">EDUCACIÓN </t>
  </si>
  <si>
    <t>UNIVERSIDAD CENTRAL</t>
  </si>
  <si>
    <t>484</t>
  </si>
  <si>
    <t>UNIVERSIDAD CATÓLICA DEL NORTE - ECONOMÍA CIRCULAR: VALORIZACIÓN DE RESIDUOS PISQUEROS (CÓDIGO BIP 40075874-0)</t>
  </si>
  <si>
    <t>492</t>
  </si>
  <si>
    <t>UNIVERSIDAD DE LA SERENA - FUNGIMATERIALES INNOVANDO EN CREACIÓN DE BIOMATERIALES (CÓDIGO BIP 40075882-0)</t>
  </si>
  <si>
    <t>485</t>
  </si>
  <si>
    <t>CENTRO DE ESTUDIOS AVANZADOS EN ZONAS ÁRIDAS - PRONÓSTICO DE TEMPORADA PARA AGUAS SUBTERRÁNEAS (CÓDIGO BIP 40075878-0)</t>
  </si>
  <si>
    <t>493</t>
  </si>
  <si>
    <t>UNIVERSIDAD DE LA SERENA - METODOLOGÍA DE PRODUCTIVIDAD DEL AGUA EN FRUTICULTURA (CÓDIGO BIP 40075881-0)</t>
  </si>
  <si>
    <t>487</t>
  </si>
  <si>
    <t>UNIVERSIDAD CATÓLICA DEL NORTE - CRONONUTRICIÓN: APRENDE MEJOR CON HÁBITOS SALUDABLES (CÓDIGO BIP 40075886-0)</t>
  </si>
  <si>
    <t>UNIVERSIDAD CATÓLICA DEL NORTE - FORMACIÓN Y GOBERNANZA PARA EL TURISMO SOSTENIBLE (CÓDIGO BIP 40075888-0)</t>
  </si>
  <si>
    <t>CENTRO AQUAPACIFICO - SEMILLERO ACUÍCOLA SOSTENIBILIDAD DESARROLLO REGIONAL (CÓDIGO BIP 40075884-0)</t>
  </si>
  <si>
    <t>CENTRO AQUAPACIFICO</t>
  </si>
  <si>
    <t>CENTRO DE ESTUDIOS AVANZADOS EN ZONAS ÁRIDAS - CAÑONES SUBMARINOS DEL ARCHIPIÉLAGO DE HUMBOLDT (CÓDIGO BIP 40075889-0)</t>
  </si>
  <si>
    <t>UNIVERSIDAD CATÓLICA DEL NORTE - OBSERVATORIO DE INVESTIGACIÓN EN ENFERMEDADES DEL BUCEO (CÓDIGO BIP 40075891-0)</t>
  </si>
  <si>
    <t>UNIVERSIDAD CENTRAL - CENTRO SENSORIAL UCEN: HUMANIZACIÓN Y EQUIDAD REGIONAL (CÓDIGO BIP 40075893-0)</t>
  </si>
  <si>
    <t>UNIVERSIDAD CENTRAL - VALORIZACIÓN DE RELAVES ABANDONADOS EN COQUIMBO (CÓDIGO BIP 40075890-0)</t>
  </si>
  <si>
    <t>494</t>
  </si>
  <si>
    <t>UNIVERSIDAD DE LA SERENA - VALORIZACIÓN DE RESIDUOS DE OSTIÓN EN PRODUCTOS DECALCIO (CÓDIGO BIP 40075894-0)</t>
  </si>
  <si>
    <t>UNIVERSIDAD CATÓLICA DEL NORTE - TRANSFERENCIA TECNOLÓGICA ACUÍCOLA BASADA EN BIOFLOC (CÓDIGO BIP 40075895-0)</t>
  </si>
  <si>
    <t>495</t>
  </si>
  <si>
    <t>UNIVERSIDAD CENTRAL - MODELOS SOSTENIBLES PARA COOPERATIVAS AGROALIMENTARIAS (CÓDIGO BIP 40075896-0)</t>
  </si>
  <si>
    <t>496</t>
  </si>
  <si>
    <t>CENTRO TECNOLÓGICO EN INNOVACIÓN PARA LA INDU - DEL PROTOTIPO AL MERCADO MODELO DE TRANSFERENCIA (CÓDIGO BIP 40075899-0)</t>
  </si>
  <si>
    <t>CENTRO TECNOLÓGICO EN INNOVACIÓN PARA LA INDU</t>
  </si>
  <si>
    <t>497</t>
  </si>
  <si>
    <t>PONTIFICIA UNIVERSIDAD CATÓLICA DE VALPARAISO - CHOAPAAGRORESILIENTE: TECNOLOGÍAS PARA AGRICULTURA (CÓDIGO BIP 40075898-0)</t>
  </si>
  <si>
    <t>498</t>
  </si>
  <si>
    <t>CEDUC UCN - INNPULSA TP COQUIMBO (CÓDIGO BIP 40075900-0)</t>
  </si>
  <si>
    <t>CEDUC UCN</t>
  </si>
  <si>
    <t>499</t>
  </si>
  <si>
    <t>UNIVERSIDAD CATÓLICA DEL NORTE - TECNOLOGÍA Y SOSTENIBILIDAD PARA MIPYMES AGRÍCOLAS (CÓDIGO BIP 40075901-0)</t>
  </si>
  <si>
    <t>500</t>
  </si>
  <si>
    <t>FUNDACIÓN PARA EL DESARROLLO FRUTÍCOLA - TECNOLOGÍA MONITOREO TRAMPAS MOSCA DE LA FRUTA (CÓDIGO BIP 40075903-0)</t>
  </si>
  <si>
    <t>FUNDACIÓN PARA EL DESARROLLO FRUTÍCOLA</t>
  </si>
  <si>
    <t>SERVICIO NACIONAL DE PESCA Y ACUICULTURA - FISCALIZACIÓN INTELIGENTE EN PESQUERÍAS ESTRATÉGICAS (CÓDIGO BIP 40075904-0)</t>
  </si>
  <si>
    <t>SERVICIO NACIONAL DE PESCA Y ACUICULTURA</t>
  </si>
  <si>
    <t>TRANSFERENCIA A FORTALECIMIENTO Y DESARROLLO SUSTENTABLE PARA LA COMPETITIVIDAD DE LA AFCI</t>
  </si>
  <si>
    <t>REPOSICION UNIDAD CONTRA INCENDIO MULTIPROPOSITO PESADO PARA EL CUERPO DE BOMBEROS DE LA SERENA.</t>
  </si>
  <si>
    <t>ANÁLISIS OBTENCIÓN DE SOLUCIONES DE COBALTO Y HIERRO DESDE RELAVES MINEROS</t>
  </si>
  <si>
    <t>CAPACITACIÓN INTERNALIZACIÓN II, ZONAS REZAGADAS, REGIÓN DE COQUIMBO</t>
  </si>
  <si>
    <t>ADQUISICION DE SIMULADOR MÓVIL PARA BOMBEROS DE LA REGIÓN DE COQUIMBO</t>
  </si>
  <si>
    <t>S/ CÓDIGO</t>
  </si>
  <si>
    <t>BOMBEROS SIN DISTRIBUIR</t>
  </si>
  <si>
    <t>FONDO DE APOYO AL TRANSPORTE PÚBLICO Y LA CONECTIVIDAD REGIONAL (SIN DISTRIBUIR)</t>
  </si>
  <si>
    <t>34</t>
  </si>
  <si>
    <t>DEUDA FLOTANTE</t>
  </si>
  <si>
    <t>FRIL</t>
  </si>
  <si>
    <t xml:space="preserve"> CODIGO </t>
  </si>
  <si>
    <t>GASTO 2026</t>
  </si>
  <si>
    <t>125</t>
  </si>
  <si>
    <t>CONSTRUCCION PARADERO DE BUSES DE HORCÓN, PAIHUANO.</t>
  </si>
  <si>
    <t>MEJORAMIENTO SISTEMA ALCANTARILLADO LOTEO NUEVO AMANECER, PZG</t>
  </si>
  <si>
    <t>CONSTRUCCIÓN ESTACIÓN MEDICO RURAL DE CERRILLOS POBRES, COMUNA DE OVALLE.</t>
  </si>
  <si>
    <t>MEJORAMIENTO DE ESPACIOS PÙBLICOS VARIOS SECTORES, COMUNA DE PUNITAQUI.</t>
  </si>
  <si>
    <t>MEJORAMIENTO VARIOS ESPACIOS PUBLICOS DE RECREACION, COQUIMBO</t>
  </si>
  <si>
    <t>MEJORAMIENTO INTEGRAL DE ACCESO PONIENTE, COMUNA DE VICUÑA</t>
  </si>
  <si>
    <t>CONSTRUCCION ESTACION MEDICO RURAL QUEBRADA DE TALCA, COMUNA DE LA SERENA</t>
  </si>
  <si>
    <t>CONSTRUCCION SKATE PARK DE TIERRAS BLANCAS, COMUNA DE COQUIMBO</t>
  </si>
  <si>
    <t>CONSTRUCCION PLAZA DOMINGO SANTA MARÍA, ANDACOLLO</t>
  </si>
  <si>
    <t>MEJORAMIENTO PLAZA CIUDAD DE LA SERENA, COMUNA DE ANDACOLLO</t>
  </si>
  <si>
    <t>CONSTRUCCION PLAZA DE JUEGOS DE LAS PIRCAS, CANELA</t>
  </si>
  <si>
    <t>CONSTRUCCION ALUMBRADO PÚBLICO EN CICLOVÍA TRAMO AV.CIRCUNVALACIÓN CON POBLACIÓN ARIZTÍA,OVALLE</t>
  </si>
  <si>
    <t>CONSTRUCCION ALUMBRADO PÚBLICO EN CICLOVÍA TRAMO AV.CIRCUNVALACIÓN CON PROLONGACIÓN BENAVENTE,OVALLE.</t>
  </si>
  <si>
    <t>HABILITACION CENTRO DE ATENCIÓN CIUDADANA PICHASCA</t>
  </si>
  <si>
    <t>CONSTRUCCION CENTRO COMUNITARIO ESTACIÓN MÉDICO RURAL, EL MANZANO, ANDACOLLO</t>
  </si>
  <si>
    <t>AMPLIACION ESTACIÓN MEDICO RURAL LA ESTRELLA, LA SERENA</t>
  </si>
  <si>
    <t>MEJORAMIENTO MULTICANCHA POBLACIÓN GABRIELA MISTRAL</t>
  </si>
  <si>
    <t>CONSTRUCCION PLAZA MEMORIAL FERROVIARIO COVICO, COQUIMBO</t>
  </si>
  <si>
    <t>CONSERVACION PUENTE SECTOR LA RINCONADA DE PAIHUANO</t>
  </si>
  <si>
    <t>CONSTRUCCIÓN JARDÍN INFANTIL QUELÉN ALTO, COMUNA DE SALAMANCA</t>
  </si>
  <si>
    <t>CONSTRUCCIÓN SEDE SOCIAL COMUNITARIA AJIAL DE QUILES, PUNITAQUI</t>
  </si>
  <si>
    <t>AMPLIACIÓN DE ALUMBRADO PÚBLICO SECTOR CANCHA VIEJA, LA HIGUERA</t>
  </si>
  <si>
    <t>CONSTRUCCIÓN BAÑOS PÚBLICOS EN PLAZA DE ARMAS, LOS VILOS</t>
  </si>
  <si>
    <t>MEJORAMIENTO ESPACIO PÚBLICO ACCESO A CEMENTERIO MUNICIPAL, COMUNA DE ILLAPEL</t>
  </si>
  <si>
    <t>CONSTRUCCIÓN SEDE COMUNITARIA PISCO ELQUI, PAIHUANO</t>
  </si>
  <si>
    <t>REPOSICION DE LUMINARIAS POBLACION CARMELITANA, MAGALLANES MOURE Y VISTA HERMOSA, OVALLE</t>
  </si>
  <si>
    <t>CONSERVACION TECHADO LICEO BICENTENARIO DE EXCELENCIA MISTRALIANO, COMUNA DE PAIHUANO</t>
  </si>
  <si>
    <t>AMPLIACION SEDE SOCIAL VILLA AGRICOLA, OVALLE</t>
  </si>
  <si>
    <t>CONSTRUCCION PLAZA TEGUALDA, LOS VILOS</t>
  </si>
  <si>
    <t>CONSTRUCCION MULTICANCHA VILLORIO SERON, RIO HURTADO</t>
  </si>
  <si>
    <t>CONSTRUCCION ESTACION MEDICO RURAL DE COLLIGUAY, SALAMANCA</t>
  </si>
  <si>
    <t>CONSTRUCCION SEDE SOCIAL VILLA EL ESTERO, PUNITAQUI</t>
  </si>
  <si>
    <t>MEJORAMIENTO ESPACIO COMUNITARIO VILLA TAMAYA, PUNITAQUI</t>
  </si>
  <si>
    <t>ADQUISICION E INSTALACION DE LUMINARIAS FOTOVOLTAICAS CAMINO ACCESO RUTA D-345, LOCALIDAD DE GUALLIGUAICA, VICUÑA</t>
  </si>
  <si>
    <t>CONSTRUCCION CANCHA DE PASTO SINTETICO LA CORTADERA, CANELA</t>
  </si>
  <si>
    <t>CONSTRUCCION SEDE CLUB DEPORTIVO UNIÓN TRAPICHE, COMUNA DE LA HIGUERA</t>
  </si>
  <si>
    <t>CONSTRUCCION CANCHA DE PASTO SINTETICO EL TOME, CANELA</t>
  </si>
  <si>
    <t>MEJORAMIENTO MULTICANCHA CUZ CUZ, ILLAPEL</t>
  </si>
  <si>
    <t>MEJORAMIENTO BARRIO MATADERO, COMUNA DE ANDACOLLO</t>
  </si>
  <si>
    <t>MEJORAMIENTO PLAZA SALVADOR ALLENDE DE TIERRAS BLANCAS, COQUIMBO</t>
  </si>
  <si>
    <t>MEJORAMIENTO Y AMPLIACION MODULO DE ADM Y CAMARINES PARQUE PEDRO DE VALDIVIA, LA SERENA</t>
  </si>
  <si>
    <t>CONSTRUCCION PAVIMENTACION CALLE EL SANTUARIO DE LA ISLA, COMBARBALA</t>
  </si>
  <si>
    <t>REPOSICION SEDE ADULTO MAYOR LOS CHOROS, LA HIGUERA</t>
  </si>
  <si>
    <t>MEJORAMIENTO AREA VERDE VILLA PUEBLO NUEVO, COMUNA DE PUNITAQUI</t>
  </si>
  <si>
    <t>MEJORAMIENTO PLAZOLETA EL HIGUERAL E INSTALACION LUMINARIAS PLAZA EL PERAL, COMUNA PUNTAQUI</t>
  </si>
  <si>
    <t>MEJORAMIENTO PLAZA 21 DE MAYO LOS VILOS</t>
  </si>
  <si>
    <t>MEJORAMIENTO ALUMBRADO PÚBLICO EN CALLES, PASAJES EN DIVERSOS SECTORES DE LA COMUNA, CANELA</t>
  </si>
  <si>
    <t>CONSTRUCCIÓN ALUMBRADO PÚBLICO EN DIVERSAS LOCALIDADES, COMUNA DE LA HIGUERA</t>
  </si>
  <si>
    <t>CONSTRUCCIÓN Y PAVIMENTACIÓN PUENTE VISTA HERMOSA, MONTE PATRIA</t>
  </si>
  <si>
    <t>MEJORAMIENTO PAVIMENTACIÓN DE CALZADAS, VEREDAS Y AGUAS LLUVIAS CALLES 1,2 Y 4, POBLACIÓN MONTEGABRIELA, MONTEGRANDE, COMUNA PAIHUANO</t>
  </si>
  <si>
    <t>CONSTRUCCIÓN SEDE GAVILÁN DE PANGUESILLO, COMUNA DE SALAMANCA</t>
  </si>
  <si>
    <t>CONSTRUCCIÓN CUBIERTAS JUEGOS INFANTILES, VICUÑA</t>
  </si>
  <si>
    <t>MEJORAMIENTO PLAZA VILLA SAN PEDRO EL GUINDO, COMUNA DE OVALLE</t>
  </si>
  <si>
    <t>HABILITACION ESPACIO PÚBLICO FAUSTINO SARMIENTO, VICUÑA</t>
  </si>
  <si>
    <t>CONSTRUCCION CANCHA DE PASTO SINTETICO MINCHA NORTE, CANELA</t>
  </si>
  <si>
    <t>CONSTRUCCION DE LUMINARIAS SOLARES, COMUNA DE RIO HURTADO</t>
  </si>
  <si>
    <t>MEJORAMIENTO ESPACIOS DE RECREACION CASINO LAS BREAS</t>
  </si>
  <si>
    <t>MEJORAMIENTO PLAZA CENTRAL PUNTA DE CHOROS</t>
  </si>
  <si>
    <t>MEJORAMIENTO PLAZA PASEO CENTRAL, COMUNA DE ILLAPEL</t>
  </si>
  <si>
    <t>CONSTRUCCION MULTICANCHA VILLA EL ESFUERZO III</t>
  </si>
  <si>
    <t>CONSTRUCCION TECHADO MULTICANCHA CLUB DEPORTIVO UNION LAS TAZAS, CANELA</t>
  </si>
  <si>
    <t>MEJORAMIENTO PLAZOLETA MALLACURA, COMUNA DE ILLAPEL</t>
  </si>
  <si>
    <t>MEJORAMIENTO ALUMBRADO PUBLICO SECTOR EL QUISCAL, COMUNA DE OVALLE</t>
  </si>
  <si>
    <t>MEJORAMIENTO DE ELEMENTOS DE SEGURIDAD EN PUEBLO VIEJO Y EL HIGUERAL COMUNA DE PUNITAQUI</t>
  </si>
  <si>
    <t>MEJORAMIENTO PLAZA INDEPENDENCIA , LA ANTENA, LA SERENA</t>
  </si>
  <si>
    <t>CONSTRUCCION EXTENSION DE RED ALUMBRADO PUBLICO, VARIOS SECTORES 2024</t>
  </si>
  <si>
    <t>INSTALACIÓN LUMINARIAS EN VARIAS LOCALIDADES DE COMBARBALÁ</t>
  </si>
  <si>
    <t>MEJORAMIENTO PASAJE Y ESCALERA TALCAHUANO LOS VILOS, COMUNA DE LOS VILOS</t>
  </si>
  <si>
    <t>HABILITACION ESPACIO RECREACIONAL PARQUE URBANO EL PALQUI</t>
  </si>
  <si>
    <t>MEJORAMIENTO MULTICANCHAS VARIOS SECTORES</t>
  </si>
  <si>
    <t>MEJORAMIENTO ESPACIO PÚBLICO, PASEO BALMACEDA, PAIHUANO, COMUNA DE PAIHUANO</t>
  </si>
  <si>
    <t>CONSTRUCCION CANCHA SINTÉTICA, CLUB DEPORTIVO LAS PARCELAS, COMBARBALÁ</t>
  </si>
  <si>
    <t>MEJORAMIENTO RECINTO MUNICIPAL PICHASCA</t>
  </si>
  <si>
    <t>MEJORAMIENTO ESPACIO PUBLICO GABRIELA MISTRAL</t>
  </si>
  <si>
    <t>MEJORAMIENTO PORTAL DE ACCESO PAIHUANO, COMUNA DE PAIHUANO</t>
  </si>
  <si>
    <t>CONSTRUCCIÓN PLAZA PASEO DE LOS SUEÑOS, PUNTA MIRA SUR, COQUIMBO</t>
  </si>
  <si>
    <t>MEJORAMIENTO ÃREAS COMUNITARIAS SECTOR PARTE ALTA, COQUIMBO.</t>
  </si>
  <si>
    <t>CONSTRUCCION SEDE COMUNITARIA LAMBERT, LA SERENA</t>
  </si>
  <si>
    <t>CONSTRUCCION SEÑALETICAS CALLES COMUNA DE ANDACOLLO</t>
  </si>
  <si>
    <t>REPOSICION ESTACIONES MEDICOS RURALES DE LA COMUNA DE OVALLE</t>
  </si>
  <si>
    <t>CONSTRUCCION REFUGIOS PEATONALES LOCOMOCIÓN COLECTIVA, ANDACOLLO</t>
  </si>
  <si>
    <t>MEJORAMIENTO PLAZA LOCALIDAD DE CHAPILCA, VICUÑA</t>
  </si>
  <si>
    <t>INSTALACION LUMINARIAS LED CON GANCHOS EN SECTORES RURALES DE COMBARBALA</t>
  </si>
  <si>
    <t>CONSTRUCCIÓN RED ALUMBRADO PÚBLICO Y LUMINARIAS SOLARES VARIOS SECTORES, ANDACOLLO</t>
  </si>
  <si>
    <t>CONSTRUCCIÓN CANCHA DE PASTO SINTÉTICO EL TRAPICHE</t>
  </si>
  <si>
    <t>MEJORAMIENTO PLAZOLETA SAN MARCOS VIEJO</t>
  </si>
  <si>
    <t>MEJORAMIENTO ÁREA VERDE CALLE GUAYACANES, HUATULAME, MONTE PATRIA</t>
  </si>
  <si>
    <t>CONSTRUCCIÓN PAVIMENTOS CALLES LA UNIÓN, LOS LITRES Y LOS JAZMINES, COMUNA DE MONTE PATRIA</t>
  </si>
  <si>
    <t>MEJORAMIENTO CALLE TUCAPEL, ENTRE AV. COSTANERA Y CALLE ELICURA, LOS VILOS</t>
  </si>
  <si>
    <t>CONSTRUCCIÓN PARADEROS INTERURBANOS, COMUNA DE LOS VILOS</t>
  </si>
  <si>
    <t>CONSTRUCCIÓN CALLE LOS ÁLAMOS SECTOR LAS MAJADITAS, COMUNA DE ILLAPEL</t>
  </si>
  <si>
    <t>MEJORAMIENTO Y URBANIZACIÓN CALLES CUZ CUZ – MILLAHUE – MAURO, COMUNA DE ILLAPEL</t>
  </si>
  <si>
    <t>CONSTRUCCIÓN PAVIMENTACIÓN AVDA. FERROVIARIA, CIUDAD DE MONTE PATRIA</t>
  </si>
  <si>
    <t>MEJORAMIENTO ACCESO QUILIMARÍ COMUNA DE LOS VILOS</t>
  </si>
  <si>
    <t>MEJORAMIENTO ESPACIOS PÚBLICOS SECTOR SUR, COMUNA DE LA SERENA.</t>
  </si>
  <si>
    <t>337.116 </t>
  </si>
  <si>
    <t>MEJORAMIENTO ESPACIOS PÚBLICOS SECTORES LAS COMPAÑÍAS Y LA ANTENA, COMUNA DE LA SERENA.</t>
  </si>
  <si>
    <t>MEJORAMIENTO SEDE SOCIAL Y ÁREA VERDE LOCALIDAD VILLA EL ARRAYÁN.</t>
  </si>
  <si>
    <t>MEJORAMIENTO CANCHA DE PATINAJE -HOCKEY CON CUBIERTA, CAMARINES, GRADERÍAS Y ÁREA VERDE, VICUÑA.</t>
  </si>
  <si>
    <t>310.963 </t>
  </si>
  <si>
    <t>MEJORAMIENTO INTEGRAL MULTICANCHA DE CHALINGA, COMUNA DE SALAMANCA.</t>
  </si>
  <si>
    <t>337.072 </t>
  </si>
  <si>
    <t>CONSTRUCCIÓN MIRADOR BIENVENIDO SALAMANCA, EL BOLDO, COMUNA DE SALAMANCA.</t>
  </si>
  <si>
    <t>CONSTRUCCION PAVIMENTACION CALLE CURQUE ALTO, ANDACOLLO</t>
  </si>
  <si>
    <t>CONSTRUCCION TECHADO MULTICANCHA CASUTO, ANDACOLLO</t>
  </si>
  <si>
    <t>REPOSICION SEDE COMUNITARIA EL OLIVAR, SAN JUAN, COQUIMBO</t>
  </si>
  <si>
    <t>CONSTRUCCION ESPACIO COMUNITARIO VILLA NVA. VISTA MAR, COSTA MILANO, COQUIMBO</t>
  </si>
  <si>
    <t>MEJORAMIENTO 3 PLAZAS VILLA MAESTRANZA, COQUIMBO</t>
  </si>
  <si>
    <t>MEJORAMIENTO PLAZA EL DIVISADERO, COMUNA DE PUNITAQUI</t>
  </si>
  <si>
    <t>MEJORAMIENTO PLAZA SAN ANTONIO DE LA HIGUERA</t>
  </si>
  <si>
    <t>TOTAL REGIONAL</t>
  </si>
  <si>
    <t>CONSTRUCCION EDIFICIO CONSISTORIAL DE COQUIMBO</t>
  </si>
  <si>
    <t>CONSTRUCCION JARDIN INFANTIL Y SALA CUNA LOS CHANGUITOS, COQUIMBO</t>
  </si>
  <si>
    <t>CONSTRUCCION EDIFICIO CONSISTORIAL MUNICIPALIDAD LOS VILOS</t>
  </si>
  <si>
    <t>CONSTRUCCION VIAS DE EVACUACION ZONA COSTERA LA SERENA COQUIMBO (EJECUCION)</t>
  </si>
  <si>
    <t>CONSTRUCCION CASA DE LA CULTURA COMUNAL, LOS VILOS</t>
  </si>
  <si>
    <t>CONSTRUCCION EDIFICIO CONSISTORIAL COMUNA DE LA SERENA (diseño)</t>
  </si>
  <si>
    <t>MEJORAMIENTO ESPACIOS PUBLICOS SECTOR HUAMPULLA</t>
  </si>
  <si>
    <t>CONSTRUCCION ESTADIO MUNICIPAL DE CANELA, CANELA</t>
  </si>
  <si>
    <t>HABILITACION CASA DE LA MEMORIA COMUNA DE COQUIMBO (EJECUCION)</t>
  </si>
  <si>
    <t>CONSTRUCCION CESFAM SAN ISIDRO - CALINGASTA, VICUÑA.</t>
  </si>
  <si>
    <t xml:space="preserve">REPOSICION CONSULTORIO GENERAL URBANO DE SAN JUAN </t>
  </si>
  <si>
    <t>CONSTRUCCION CESFAM II TIERRAS BLANCAS, COQUIMBO</t>
  </si>
  <si>
    <t>CONSTRUCCION III CESFAM URBANO, OVALLE</t>
  </si>
  <si>
    <t>REPOSICION ESTADIO MUNICIPAL DE COMBARBALA</t>
  </si>
  <si>
    <t>REPOSICION CES FAMILIAR, RIO HURTADO</t>
  </si>
  <si>
    <t>REST. CASA GABRIELA MISTRAL EN LAS CIAS., LA SERENA</t>
  </si>
  <si>
    <t>CONSERVACION CAMINO BASICO RUTA D-457, SAMO ALTO-ANDACOLLO, TR-ELQUI</t>
  </si>
  <si>
    <t>RESTAURACION MONUMENTO HISTORICO CASA PIÑERA, LA SERENA (DISEÑO)</t>
  </si>
  <si>
    <t>REPOSICION CUARTEL BICRIM COQUIMBO</t>
  </si>
  <si>
    <t>REPOSICION CUARTEL DE BOMBEROS DE CERRILLOS DE TAMAYA, OVALLE</t>
  </si>
  <si>
    <t>REPOSICION INSTITUTO DE REHABILITACION TELETON</t>
  </si>
  <si>
    <t>AMPLIACION EDIFICIO CONSISTORIAL DE OVALLE (DISEÑO)</t>
  </si>
  <si>
    <t>REPOSICION HOGAR MASCULINO DE PUNITAQUI</t>
  </si>
  <si>
    <t>CONSERVACION PAVIMENTOS  AÑO 2017, REGION DE COQUIMBO</t>
  </si>
  <si>
    <t>CONSERVACIÓN CBC RUTA D-701, SECTOR: LAS RAMADAS - EL CIÉNAGO, PUNITAQUI</t>
  </si>
  <si>
    <t>REPOSICIÓN ESCUELA BÁSICA EL CRISOL,  OVALLE</t>
  </si>
  <si>
    <t>REPOSICION COLEGIO YUNGAY DE EDUCACION ESPECIAL OVALLE (EJECUCION)</t>
  </si>
  <si>
    <t>CONSTRUCCION INTERCONEXION VIAL RUTA 41 CH-BORDE COSTERO PROV ELQUI (prefact)</t>
  </si>
  <si>
    <t>RESTAURACION IGLESIA DE SOTAQUI, COMUNA DE OVALLE (diseño)</t>
  </si>
  <si>
    <t>MEJOR. CALLE CAUPOLICAN, SECTOR CENTRO CIVICO, PUNITAQUI</t>
  </si>
  <si>
    <t>MEJOR. CAMINO ILLAPEL-CUZ CUZ, COMUNA DE ILLAPEL</t>
  </si>
  <si>
    <t>MEJOR. COMPLEJO DEPORTIVO JUAN SOLDADO, COMUNA DE LA SERENA</t>
  </si>
  <si>
    <t>MEJOR. COMPLEJO DEPORTIVO DE PICHASCA, RIO HURTADO</t>
  </si>
  <si>
    <t>MEJORAMIENTO MULTICANCHA FUNDINA, RIO HURTADO</t>
  </si>
  <si>
    <t>MEJORAMIENTO CALLE EL ESFUERZO DE PICHIDANGUI, COM. DE LOS VILOS</t>
  </si>
  <si>
    <t>AMPL. PASEO SEMIPEATONAL CALLE J.T. URMENETA, ANDACOLLO (diseño)</t>
  </si>
  <si>
    <t>MEJOR. ESPACIO PUBLICO AVDA BELTRAN AMENABAR, ANDACOLLO</t>
  </si>
  <si>
    <t>CONSTRUCCION MACRO DEPOSITO ARQUEOLOGICO  REGIONAL, REGION DE COQUIMBO (prefact)</t>
  </si>
  <si>
    <t>MEJORAMIENTO PLAZA SERGIO SILVA, LOS VILOS (diseño)</t>
  </si>
  <si>
    <t>REPOSICION POSTA DE SALUD RURAL DE LLIMPO, COMUNA DE SALAMANCA (diseño)</t>
  </si>
  <si>
    <t>REPOSICION POSTA DE SALUD RURAL DE CUNCUMEN, COMUNA DE SALAMANCA (diseño)</t>
  </si>
  <si>
    <t>CONSTRUCCION PASEO PEATONAL QUEBRADA EL CONSUELO, COMUNA DE SALAMANCA</t>
  </si>
  <si>
    <t>REPOSICION POSTA DE TAHUINCO, COM. DE SALAMANCA (diseño)</t>
  </si>
  <si>
    <t>MEJORAMIENTO ESPACIO PUBLICO SECTOR ALTO ILLAPEL, COM. DE ILLAPEL</t>
  </si>
  <si>
    <t>CONST. CUBIERTA AEREA DE EJERCICIOS Y EQUIPAMIENTO PARA RECREACIÓN COLEGIO DE PICHASCA</t>
  </si>
  <si>
    <t>CONSTRUCCION CENTRO DE DIALISIS LOS VILOS</t>
  </si>
  <si>
    <t>CONST. ESTADIO EL PUEBLO DE CHAÑARAL ALTO, MONTE PATRIA</t>
  </si>
  <si>
    <t>NORMALIZACIÓN HOSPITAL DR HUMBERTO ELORZA CORTES ILLAPEL (DISEÑO)</t>
  </si>
  <si>
    <t>REPOSICION POSTA DE SALUD RURAL HUINTIL</t>
  </si>
  <si>
    <t>REPOSICION JARDIN INFANTIL MI PEQUEÑO TESORO ILLAPEL, COM DE ILLAPEL</t>
  </si>
  <si>
    <t>CONST. PARQUE URBANO DEL ENCUENTRO COMUNITARIO PUNITAQUI</t>
  </si>
  <si>
    <t>CONST. TECHADOS VARIOS ESTABLECIMIENTOS  EDUCACIONALES, COM. DE PUNITAQUI</t>
  </si>
  <si>
    <t>CONSERVACION CABAÑA PDI JUNTAS DEL TORO</t>
  </si>
  <si>
    <t>CONSTRUCCION ELECTRIFICACION RURAL LAS CAÑAS, CANELA</t>
  </si>
  <si>
    <t>CONST. RED ELECTRICA DE CENTINELA II-CARRIZAL, COMBARBALA</t>
  </si>
  <si>
    <t>CONST. SISTEMA DE ELECTRIFICACION RURAL AJIAL DE QUILES, PUNITAQUI</t>
  </si>
  <si>
    <t>AMPLIACION EDIFICIO CONSISTORIAL DE OVALLE (ejecución)</t>
  </si>
  <si>
    <t>MEJOR. CANCHA N°1, COMUNA DE SALAMANCA</t>
  </si>
  <si>
    <t>RESTAURACION DEL CONJUNTO TORRE BAUER, VICUÑA</t>
  </si>
  <si>
    <t>HABILITACION CENTRO DE ARTE Y CULTURA "ESPACIO ESTACION", VICUÑA</t>
  </si>
  <si>
    <t>HABILITACION BASE SAMU INTERVENTORA SALAMANCA</t>
  </si>
  <si>
    <t>CONSERVACION EDIFICIO BICRIM LOS VILOS</t>
  </si>
  <si>
    <t>MEJORAMIENTO CANCHA COMPLEJO DEPORTIVO EL MILAGRO ANFA LA PAMPA</t>
  </si>
  <si>
    <t>CONSTRUCCION CENTRO DE DIFUSION DEL PATRIMONIO COMUNAL, RIO HURTADO.</t>
  </si>
  <si>
    <t>CONSTRUCCION PLAZA DE ABASTOS EN LAS CIAS, LA SERENA</t>
  </si>
  <si>
    <t>REPOS. COLEGIO DARIO SALAS, LAS COMPAÑIAS, LA SERENA</t>
  </si>
  <si>
    <t>REPOSICION HOGAR ESTUDIANTIL  COMBARBALA</t>
  </si>
  <si>
    <t>REPOSICION ESCUELA MARCOS RIGOBERTO PIZARRO, SAN JULIAN, OVALLE</t>
  </si>
  <si>
    <t>REPOSICION ESCUELA BASICA CANELA ALTA, CANELA</t>
  </si>
  <si>
    <t>CONSTRUCCION PSR PICHIDANGUI, LOS VILOS</t>
  </si>
  <si>
    <t>MEJORAMIENTO CANCHA EL TAMBO, SALAMANCA</t>
  </si>
  <si>
    <t>REPOSICION POSTA DE SALUD RURAL EL DIVISADERO, COM. DE PUNITAQUI (diseño)</t>
  </si>
  <si>
    <t>REPOSICION POSTA DE SALUD RURAL EL DURAZNO, COMBARBALA (diseño)</t>
  </si>
  <si>
    <t>REPOSICION AVENIDA IGNACIO SILVA, COMUNA DE ILLAPEL</t>
  </si>
  <si>
    <t>CONSERVACION PAVIMENTOS DE LA REGION DE COQUIMBO AÑO 2019</t>
  </si>
  <si>
    <t>CONST. SALA CUNA Y JARDIN INFANTIL LOS TAPIA, MTE PATRIA</t>
  </si>
  <si>
    <t>REPOS. J. INFANTIL Y SALA CUNA SIRENITA, CALETA HORNOS, LA HIGUERA</t>
  </si>
  <si>
    <t>MEJOR. CANCHA QUELEN, COMUNA DE SALAMANCA</t>
  </si>
  <si>
    <t>MEJORAMIENTO VIALIDAD URBANA A TRAVÉS DE MEDIDAS DE BAJO COSTO, COQUIMBO</t>
  </si>
  <si>
    <t>CONST. ESTACION DE TRANSFERENCIA DE RESIDUOS SOLIDOS DOMICILIARIOS Y ASIMILABLES, COMUNA DE CANELA (diseño)</t>
  </si>
  <si>
    <t>MEJORAMIENTO PAVIMENTACIÓN AV. ALESSANDRI ENTRE CALLE P.N FRAY JORGE Y PJE SAN RAMON, COQUIMBO</t>
  </si>
  <si>
    <t>CODIGO BIP</t>
  </si>
  <si>
    <t xml:space="preserve">ETAPA </t>
  </si>
  <si>
    <t>NOMBRE PROYECTO</t>
  </si>
  <si>
    <t xml:space="preserve">SECTOR </t>
  </si>
  <si>
    <t>UNIDAD TECNICA</t>
  </si>
  <si>
    <t>ESTADO</t>
  </si>
  <si>
    <t>COSTO TOTAL                   M$</t>
  </si>
  <si>
    <t>PRESUPUESTO 2022 M$</t>
  </si>
  <si>
    <t>Ejecución</t>
  </si>
  <si>
    <t>APLICACIÓN LETRA A) DEL ARTICULO CUARTO TRANSITORIO DE LA LEY Nº 20.378 (SIN DISTRIBUIR)</t>
  </si>
  <si>
    <t>018</t>
  </si>
  <si>
    <t>SUBSECRETARÍA DE PREVENCIÓN DEL DELITO - PLAN CALLE SEGURA</t>
  </si>
  <si>
    <t>SUBSECRETARIA PREVENCION DEL DELITO</t>
  </si>
  <si>
    <t xml:space="preserve">NORMALIZACIÓN SOLUCIONES SANITARIAS Y URBANIZACIÓN, CAIMANES, COMUNA DE LOS VILOS </t>
  </si>
  <si>
    <t>LOS VILOS</t>
  </si>
  <si>
    <t>RECURSOS HIDRICOS</t>
  </si>
  <si>
    <t>CONVENIO</t>
  </si>
  <si>
    <t>LA HIGUERA</t>
  </si>
  <si>
    <t>CONSTRUCCIÓN DE SOLUCIONES SANITARIAS LOCALIDAD NUEVA AURORA, OVALLE.</t>
  </si>
  <si>
    <t>CONSTRUCCION SOLUCIONES SANITARIAS HUENTELAUQUEN SUR, CANELA.</t>
  </si>
  <si>
    <t>CONSTRUCCION SOLUCIONES SANITARIAS DE TAHUINCO, SALAMANCA</t>
  </si>
  <si>
    <t>CONSTRUCCION SOLUCIONES SANITARIAS RECOLETA, OVALLE</t>
  </si>
  <si>
    <t>CONSTRUCCION SOLUCIONES SANITARIAS E INTERMEDIAS PISCO ELQUI, PAIHUANO</t>
  </si>
  <si>
    <t>REEVALUACIÓN</t>
  </si>
  <si>
    <t>MEJORAMIENTO SERVICIOS BASICOS Y URBANIZACION GUANAQUEROS, COQUIMBO</t>
  </si>
  <si>
    <t>CONSTRUCCION ALCANTARILLADO Y SOLUCIONES SANITARIA EL ARENAL, VICUÑA.</t>
  </si>
  <si>
    <t>405</t>
  </si>
  <si>
    <t>SANEAMIENTO REZAGO DE LA PEQUEÑA PROPIEDAD RAÍZ, REGIÓN DE COQUIMBO, 2018-2020</t>
  </si>
  <si>
    <t>SEREMI BIENES NACIONALES</t>
  </si>
  <si>
    <t>406</t>
  </si>
  <si>
    <t>TRANSFERENCIA PARA INVERSIÓN Y FOMENTO AL RIEGO OUAS</t>
  </si>
  <si>
    <t>407</t>
  </si>
  <si>
    <t>TRANSFERENCIA FORTALECIMIENTO PRODUCTIVO Y SEGURIDAD MINERA</t>
  </si>
  <si>
    <t>MINERIA</t>
  </si>
  <si>
    <t>408</t>
  </si>
  <si>
    <t>TRANSFERENCIA CONCURSO REGIONAL DE EMPRENDIMIENTO CREE 2019</t>
  </si>
  <si>
    <t>FOSIS</t>
  </si>
  <si>
    <t>TRANSFERENCIA FNDR RECUPERACIÓN PYMES REGIÓN DE COQUIMBO</t>
  </si>
  <si>
    <t xml:space="preserve">SERVICIO DE SALUD COQUIMBO CAPACITACIÓN BECAS MÉDICOS </t>
  </si>
  <si>
    <t>431</t>
  </si>
  <si>
    <t>TRANSFERENCIA PROGRAMA REACTIVATE COQUIMBO</t>
  </si>
  <si>
    <t>TRANSFERENCIA REGIONAL DE FOMENTO PRODUCTIVO PARA EL DESARROLLO DE LA PESCA ARTESANAL</t>
  </si>
  <si>
    <t>434</t>
  </si>
  <si>
    <t>TRANSFERENCIA PLAN DE MARKETING 360 REPOSICIONAMIENTO DESTINO TURISTICO REGIÓN DE COQUIMBO</t>
  </si>
  <si>
    <t xml:space="preserve">TURISMO Y COMERCIO </t>
  </si>
  <si>
    <t>244</t>
  </si>
  <si>
    <t>Transferencia para el desarrollo y fomento de la pesca artesanal en la Región de Coquimbo</t>
  </si>
  <si>
    <t>SERNAPESCA</t>
  </si>
  <si>
    <t>CONECTIVIDAD DE TELECOMUNICACIONES EN LOS TERRITORIOS PIRDT PRIMERA ETAPA.</t>
  </si>
  <si>
    <t>148</t>
  </si>
  <si>
    <t>TRANSFERENCIA APOYO AL DESARROLLO DE LA COMPETITIVIDAD EN PLAN ZONAS REZAGADAS</t>
  </si>
  <si>
    <t>418</t>
  </si>
  <si>
    <t>RECUPERACION RESTAURACIÓN HIDROLÓGICA FORESTAL MICROCUENCAS ZR</t>
  </si>
  <si>
    <t>419</t>
  </si>
  <si>
    <t>TRANSFERENCIA FORTALECIMIENTO Y DESARROLLO DE COMPETENCIAS DE LA AFC, COMUNAS ZR</t>
  </si>
  <si>
    <t>INDAP</t>
  </si>
  <si>
    <t>420</t>
  </si>
  <si>
    <t>TRANSFERENCIA PROGRAMA PRODUCCIÓN LIMPIA PARA MIPYMES DE COMUNAS REZAGADAS</t>
  </si>
  <si>
    <t>424</t>
  </si>
  <si>
    <t>CAPACITACIÓN AUTONOMÍA ECONÓMICA DE LA MUJER</t>
  </si>
  <si>
    <t>SERNAMEG</t>
  </si>
  <si>
    <t>CONVENIO TT</t>
  </si>
  <si>
    <t>425</t>
  </si>
  <si>
    <t>TRANSFERENCIA DESARROLLO PARA MYPIMES, EMPRENDEDORES Y GRUPOS EMPRESARIALES</t>
  </si>
  <si>
    <t>426</t>
  </si>
  <si>
    <t>CAPACITACIÓN INTERNACIONALIZACIÓN-ZONAS REZAGADAS REGION COQUIMBO</t>
  </si>
  <si>
    <t>427</t>
  </si>
  <si>
    <t>TRANSFERENCIA PROGRAMA FORTALECIMIENTO DE EXPERIENCIAS TURISTICAS EN ZONAS REZAGADAS</t>
  </si>
  <si>
    <t>TRANSFERENCIA PROSPECCIÓN Y FORTALECIMIENTO DE PROCESAMIENTO DE MINERALES EN ZONAS REZAGADAS</t>
  </si>
  <si>
    <t>SEREMI MINERIA</t>
  </si>
  <si>
    <t>429</t>
  </si>
  <si>
    <t>TRANSFERENCIA APOYO EN REGULARIZACIÓN DE MYPE DE LAS COMUNAS REZAGADAS, REGIÓN DE COQUIMBO</t>
  </si>
  <si>
    <t>242</t>
  </si>
  <si>
    <t>SEREMI MEDIO AMBIENTE - Capacitación Plan de manejo sitio Ramsar Huentelauquén</t>
  </si>
  <si>
    <t>SEREMI MEDIO AMBIENTE</t>
  </si>
  <si>
    <t>253</t>
  </si>
  <si>
    <t>Mejoramiento competitividad empresarial zonas rezago CORFO 2018</t>
  </si>
  <si>
    <t>DENOMINACIÓN DE ORIGEN  DEL QUESO DE CABRA DE COQUIMBO</t>
  </si>
  <si>
    <t>MAPAS DE RESERVAS DE AGUAS SUBTERRÁNEAS EN EL LIMARÍ</t>
  </si>
  <si>
    <t>413</t>
  </si>
  <si>
    <t>BOTRITICIDAS ORGÁNICOS PARA CONTROLAR BOTRYTIS CINÉREA</t>
  </si>
  <si>
    <t>416</t>
  </si>
  <si>
    <t>COMITÉS DE AGUA POTABLE RURAL CAP</t>
  </si>
  <si>
    <t>INNOVACIÓN TECNOLÓGICA PARA LA ATENCIÓN EN EL SRCEI</t>
  </si>
  <si>
    <t>FORTALECIMIENTO DE LAS CAPACIDADES DE INNOVACIÓN</t>
  </si>
  <si>
    <t>PROVISIÓN FIC SIN DISTRIBUIR (NUEVO)</t>
  </si>
  <si>
    <t>SIN DISTRIBUIR</t>
  </si>
  <si>
    <t>ANALISIS DE OFERTA</t>
  </si>
  <si>
    <t>PÉRDIDA DE RATE</t>
  </si>
  <si>
    <t>MODIFICACIÓN DE CONVENIO TOTALMENTE TRAMITADA</t>
  </si>
  <si>
    <t>RECEPCIÓN DEFINITIVA</t>
  </si>
  <si>
    <t>LIQUIDACION ANTICIPADA</t>
  </si>
  <si>
    <t>EN CONSULTA MIDESOYF</t>
  </si>
  <si>
    <t>RECEPCIÓN PROVISORIA</t>
  </si>
  <si>
    <t>CONTRATO EN TRÁMITE</t>
  </si>
  <si>
    <t>PROCESO DE CIERRE</t>
  </si>
  <si>
    <t>REFORMULACIÓN</t>
  </si>
  <si>
    <t>CONVENIO EN TRAMITACION DE MODIFICACION DE FECHA DE INICIO</t>
  </si>
  <si>
    <t>RESOLUCION TOTALMENTE TRAMITADA</t>
  </si>
  <si>
    <t>ZONA DE CARABINEROS COQUIMBO</t>
  </si>
  <si>
    <t>SENAPRED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</si>
</sst>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 * #,##0_ ;_ * \-#,##0_ ;_ * &quot;-&quot;_ ;_ @_ "/>
    <numFmt numFmtId="164" formatCode="_-* #,##0_-;\-* #,##0_-;_-* &quot;-&quot;_-;_-@_-"/>
    <numFmt numFmtId="165" formatCode="_-* #,##0.00_-;\-* #,##0.00_-;_-* &quot;-&quot;??_-;_-@_-"/>
    <numFmt numFmtId="166" formatCode="_-&quot;$&quot;\ * #,##0.00_-;\-&quot;$&quot;\ * #,##0.00_-;_-&quot;$&quot;\ * &quot;-&quot;??_-;_-@_-"/>
    <numFmt numFmtId="167" formatCode="_-* #,##0.00\ _€_-;\-* #,##0.00\ _€_-;_-* &quot;-&quot;??\ _€_-;_-@_-"/>
    <numFmt numFmtId="168" formatCode="_-[$€-2]\ * #,##0.00_-;\-[$€-2]\ * #,##0.00_-;_-[$€-2]\ * &quot;-&quot;??_-"/>
    <numFmt numFmtId="169" formatCode="#,##0;\(#,##0\)"/>
    <numFmt numFmtId="170" formatCode="0.0%"/>
    <numFmt numFmtId="171" formatCode="_-* #,##0.00\ _p_t_a_-;\-* #,##0.00\ _p_t_a_-;_-* &quot;-&quot;??\ _p_t_a_-;_-@_-"/>
    <numFmt numFmtId="172" formatCode="_-* #,##0.00\ [$€]_-;\-* #,##0.00\ [$€]_-;_-* &quot;-&quot;??\ [$€]_-;_-@_-"/>
    <numFmt numFmtId="173" formatCode="General_)"/>
    <numFmt numFmtId="174" formatCode="_-* #,##0.00\ _P_t_s_-;\-* #,##0.00\ _P_t_s_-;_-* &quot;-&quot;??\ _P_t_s_-;_-@_-"/>
    <numFmt numFmtId="175" formatCode="#,##0.000"/>
    <numFmt numFmtId="176" formatCode="0.000"/>
    <numFmt numFmtId="177" formatCode="000"/>
    <numFmt numFmtId="178" formatCode="#,##0.000;\(#,##0.000\)"/>
  </numFmts>
  <fonts count="67">
    <font>
      <sz val="11"/>
      <color theme="1"/>
      <name val="Calibri"/>
      <family val="2"/>
      <scheme val="minor"/>
    </font>
    <font>
      <sz val="9"/>
      <name val="Futura Bk BT"/>
      <family val="2"/>
    </font>
    <font>
      <b/>
      <sz val="9"/>
      <name val="Futura Bk BT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2"/>
      <color theme="1"/>
      <name val="gobCL"/>
      <family val="2"/>
    </font>
    <font>
      <sz val="10"/>
      <color indexed="72"/>
      <name val="MS Sans Serif"/>
      <family val="2"/>
    </font>
    <font>
      <sz val="10"/>
      <color indexed="8"/>
      <name val="Arial"/>
      <family val="2"/>
    </font>
    <font>
      <b/>
      <sz val="10"/>
      <name val="Futura Bk BT"/>
      <family val="2"/>
    </font>
    <font>
      <sz val="10"/>
      <color theme="1"/>
      <name val="Futura Bk BT"/>
      <family val="2"/>
    </font>
    <font>
      <sz val="10"/>
      <name val="Futura Bk BT"/>
      <family val="2"/>
    </font>
    <font>
      <b/>
      <sz val="10"/>
      <color theme="1"/>
      <name val="Futura Bk BT"/>
      <family val="2"/>
    </font>
    <font>
      <sz val="11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theme="1" tint="0.499984740745262"/>
      <name val="Futura Bk BT"/>
      <family val="2"/>
    </font>
    <font>
      <b/>
      <sz val="12"/>
      <color theme="1"/>
      <name val="Futura Bk BT"/>
      <family val="2"/>
    </font>
    <font>
      <b/>
      <sz val="14"/>
      <color theme="1"/>
      <name val="Futura Bk BT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Futura Bk BT"/>
      <family val="2"/>
    </font>
    <font>
      <b/>
      <sz val="11"/>
      <color theme="1"/>
      <name val="Futura Bk BT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name val="Courier"/>
      <family val="3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4"/>
      <name val="Futura Bk BT"/>
      <family val="2"/>
    </font>
    <font>
      <b/>
      <sz val="16"/>
      <name val="Futura Bk BT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rgb="FF000000"/>
      <name val="Verdana"/>
      <family val="2"/>
    </font>
    <font>
      <sz val="8"/>
      <name val="Verdana"/>
      <family val="2"/>
    </font>
    <font>
      <b/>
      <sz val="8"/>
      <name val="Calibri"/>
      <family val="2"/>
      <scheme val="minor"/>
    </font>
    <font>
      <b/>
      <sz val="12"/>
      <name val="Futura Bk BT"/>
      <family val="2"/>
    </font>
    <font>
      <sz val="11"/>
      <name val="Futura Bk BT"/>
      <family val="2"/>
    </font>
    <font>
      <sz val="11"/>
      <name val="Calibri"/>
      <family val="2"/>
      <scheme val="minor"/>
    </font>
    <font>
      <b/>
      <sz val="10"/>
      <color rgb="FF000000"/>
      <name val="Futura Bk BT"/>
      <family val="2"/>
    </font>
    <font>
      <b/>
      <sz val="12"/>
      <color rgb="FF000000"/>
      <name val="Calibri"/>
      <family val="2"/>
      <scheme val="minor"/>
    </font>
    <font>
      <sz val="10"/>
      <color rgb="FF000000"/>
      <name val="Futura Bk BT"/>
      <family val="2"/>
    </font>
    <font>
      <b/>
      <sz val="9"/>
      <color rgb="FF000000"/>
      <name val="Calibri"/>
      <family val="2"/>
      <scheme val="minor"/>
    </font>
    <font>
      <sz val="8"/>
      <name val="Calibri"/>
      <family val="2"/>
    </font>
    <font>
      <sz val="8"/>
      <color rgb="FF000000"/>
      <name val="Calibri"/>
      <family val="2"/>
    </font>
    <font>
      <sz val="9"/>
      <color rgb="FFFF0000"/>
      <name val="Futura Bk BT"/>
      <family val="2"/>
    </font>
    <font>
      <sz val="9"/>
      <name val="Futura Bk BT"/>
      <family val="2"/>
    </font>
  </fonts>
  <fills count="6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30">
    <xf numFmtId="0" fontId="0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2" fillId="0" borderId="0"/>
    <xf numFmtId="168" fontId="3" fillId="0" borderId="0"/>
    <xf numFmtId="168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1" fillId="17" borderId="0" applyNumberFormat="0" applyBorder="0" applyAlignment="0" applyProtection="0"/>
    <xf numFmtId="0" fontId="32" fillId="18" borderId="0" applyNumberFormat="0" applyBorder="0" applyAlignment="0" applyProtection="0"/>
    <xf numFmtId="0" fontId="33" fillId="20" borderId="13" applyNumberFormat="0" applyAlignment="0" applyProtection="0"/>
    <xf numFmtId="0" fontId="34" fillId="21" borderId="14" applyNumberFormat="0" applyAlignment="0" applyProtection="0"/>
    <xf numFmtId="0" fontId="35" fillId="21" borderId="13" applyNumberFormat="0" applyAlignment="0" applyProtection="0"/>
    <xf numFmtId="0" fontId="36" fillId="0" borderId="15" applyNumberFormat="0" applyFill="0" applyAlignment="0" applyProtection="0"/>
    <xf numFmtId="0" fontId="37" fillId="22" borderId="16" applyNumberFormat="0" applyAlignment="0" applyProtection="0"/>
    <xf numFmtId="0" fontId="38" fillId="0" borderId="0" applyNumberFormat="0" applyFill="0" applyBorder="0" applyAlignment="0" applyProtection="0"/>
    <xf numFmtId="0" fontId="9" fillId="23" borderId="17" applyNumberFormat="0" applyFont="0" applyAlignment="0" applyProtection="0"/>
    <xf numFmtId="0" fontId="39" fillId="0" borderId="0" applyNumberFormat="0" applyFill="0" applyBorder="0" applyAlignment="0" applyProtection="0"/>
    <xf numFmtId="0" fontId="40" fillId="0" borderId="18" applyNumberFormat="0" applyFill="0" applyAlignment="0" applyProtection="0"/>
    <xf numFmtId="0" fontId="41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41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41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41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41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41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43" fillId="0" borderId="0"/>
    <xf numFmtId="0" fontId="3" fillId="23" borderId="17" applyNumberFormat="0" applyFont="0" applyAlignment="0" applyProtection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</cellStyleXfs>
  <cellXfs count="356">
    <xf numFmtId="0" fontId="0" fillId="0" borderId="0" xfId="0"/>
    <xf numFmtId="1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indent="1"/>
    </xf>
    <xf numFmtId="3" fontId="7" fillId="4" borderId="1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horizontal="center" vertical="center" wrapText="1"/>
    </xf>
    <xf numFmtId="17" fontId="4" fillId="2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3" fontId="13" fillId="2" borderId="1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3" fontId="14" fillId="0" borderId="1" xfId="0" applyNumberFormat="1" applyFont="1" applyBorder="1" applyAlignment="1">
      <alignment vertical="center" wrapText="1"/>
    </xf>
    <xf numFmtId="3" fontId="14" fillId="0" borderId="0" xfId="0" applyNumberFormat="1" applyFont="1" applyAlignment="1">
      <alignment vertical="center" wrapText="1"/>
    </xf>
    <xf numFmtId="0" fontId="14" fillId="4" borderId="1" xfId="0" applyFont="1" applyFill="1" applyBorder="1" applyAlignment="1">
      <alignment vertical="center" wrapText="1"/>
    </xf>
    <xf numFmtId="3" fontId="14" fillId="4" borderId="1" xfId="0" applyNumberFormat="1" applyFont="1" applyFill="1" applyBorder="1" applyAlignment="1">
      <alignment vertical="center" wrapText="1"/>
    </xf>
    <xf numFmtId="0" fontId="13" fillId="8" borderId="4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3" fontId="15" fillId="0" borderId="6" xfId="0" applyNumberFormat="1" applyFont="1" applyBorder="1" applyAlignment="1">
      <alignment vertical="center" wrapText="1"/>
    </xf>
    <xf numFmtId="169" fontId="13" fillId="0" borderId="1" xfId="0" applyNumberFormat="1" applyFont="1" applyBorder="1" applyAlignment="1">
      <alignment vertical="center" wrapText="1"/>
    </xf>
    <xf numFmtId="0" fontId="15" fillId="0" borderId="0" xfId="0" applyFont="1" applyAlignment="1">
      <alignment vertical="center" wrapText="1"/>
    </xf>
    <xf numFmtId="169" fontId="13" fillId="0" borderId="0" xfId="0" applyNumberFormat="1" applyFont="1" applyAlignment="1">
      <alignment vertical="center" wrapText="1"/>
    </xf>
    <xf numFmtId="169" fontId="15" fillId="0" borderId="8" xfId="0" applyNumberFormat="1" applyFont="1" applyBorder="1" applyAlignment="1">
      <alignment vertical="center" wrapText="1"/>
    </xf>
    <xf numFmtId="9" fontId="15" fillId="0" borderId="1" xfId="0" applyNumberFormat="1" applyFont="1" applyBorder="1" applyAlignment="1">
      <alignment vertical="center" wrapText="1"/>
    </xf>
    <xf numFmtId="169" fontId="15" fillId="0" borderId="0" xfId="0" applyNumberFormat="1" applyFont="1" applyAlignment="1">
      <alignment vertical="center" wrapText="1"/>
    </xf>
    <xf numFmtId="10" fontId="15" fillId="0" borderId="0" xfId="0" applyNumberFormat="1" applyFont="1" applyAlignment="1">
      <alignment vertical="center" wrapText="1"/>
    </xf>
    <xf numFmtId="3" fontId="15" fillId="0" borderId="0" xfId="0" applyNumberFormat="1" applyFont="1" applyAlignment="1">
      <alignment vertical="center" wrapText="1"/>
    </xf>
    <xf numFmtId="0" fontId="13" fillId="9" borderId="2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right" vertical="center" wrapText="1"/>
    </xf>
    <xf numFmtId="3" fontId="15" fillId="10" borderId="6" xfId="0" applyNumberFormat="1" applyFont="1" applyFill="1" applyBorder="1" applyAlignment="1">
      <alignment vertical="center" wrapText="1"/>
    </xf>
    <xf numFmtId="0" fontId="15" fillId="10" borderId="5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vertical="center" wrapText="1"/>
    </xf>
    <xf numFmtId="169" fontId="13" fillId="9" borderId="6" xfId="0" applyNumberFormat="1" applyFont="1" applyFill="1" applyBorder="1" applyAlignment="1">
      <alignment vertical="center" wrapText="1"/>
    </xf>
    <xf numFmtId="3" fontId="13" fillId="9" borderId="5" xfId="0" applyNumberFormat="1" applyFont="1" applyFill="1" applyBorder="1" applyAlignment="1">
      <alignment horizontal="right" vertical="center" wrapText="1"/>
    </xf>
    <xf numFmtId="3" fontId="13" fillId="9" borderId="6" xfId="0" applyNumberFormat="1" applyFont="1" applyFill="1" applyBorder="1" applyAlignment="1">
      <alignment vertical="center" wrapText="1"/>
    </xf>
    <xf numFmtId="169" fontId="13" fillId="8" borderId="1" xfId="0" applyNumberFormat="1" applyFont="1" applyFill="1" applyBorder="1" applyAlignment="1">
      <alignment vertical="center" wrapText="1"/>
    </xf>
    <xf numFmtId="0" fontId="16" fillId="8" borderId="1" xfId="0" applyFont="1" applyFill="1" applyBorder="1" applyAlignment="1">
      <alignment horizontal="center" vertical="center" wrapText="1"/>
    </xf>
    <xf numFmtId="169" fontId="13" fillId="9" borderId="2" xfId="0" applyNumberFormat="1" applyFont="1" applyFill="1" applyBorder="1" applyAlignment="1">
      <alignment vertical="center" wrapText="1"/>
    </xf>
    <xf numFmtId="10" fontId="15" fillId="0" borderId="1" xfId="0" applyNumberFormat="1" applyFont="1" applyBorder="1" applyAlignment="1">
      <alignment horizontal="right" vertical="center" wrapText="1"/>
    </xf>
    <xf numFmtId="170" fontId="15" fillId="0" borderId="1" xfId="0" applyNumberFormat="1" applyFont="1" applyBorder="1" applyAlignment="1">
      <alignment horizontal="right" vertical="center" wrapText="1"/>
    </xf>
    <xf numFmtId="169" fontId="15" fillId="0" borderId="1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8" fillId="8" borderId="1" xfId="0" applyFont="1" applyFill="1" applyBorder="1" applyAlignment="1">
      <alignment horizontal="left" vertical="center"/>
    </xf>
    <xf numFmtId="0" fontId="19" fillId="0" borderId="0" xfId="0" applyFont="1" applyAlignment="1">
      <alignment vertical="center"/>
    </xf>
    <xf numFmtId="0" fontId="3" fillId="0" borderId="0" xfId="1" applyAlignment="1">
      <alignment horizontal="right" vertical="center"/>
    </xf>
    <xf numFmtId="169" fontId="13" fillId="9" borderId="1" xfId="0" applyNumberFormat="1" applyFont="1" applyFill="1" applyBorder="1" applyAlignment="1">
      <alignment horizontal="right" vertical="center" wrapText="1"/>
    </xf>
    <xf numFmtId="169" fontId="16" fillId="10" borderId="1" xfId="0" applyNumberFormat="1" applyFont="1" applyFill="1" applyBorder="1" applyAlignment="1">
      <alignment vertical="center" wrapText="1"/>
    </xf>
    <xf numFmtId="3" fontId="16" fillId="10" borderId="1" xfId="0" applyNumberFormat="1" applyFont="1" applyFill="1" applyBorder="1" applyAlignment="1">
      <alignment vertical="center" wrapText="1"/>
    </xf>
    <xf numFmtId="3" fontId="16" fillId="0" borderId="1" xfId="0" applyNumberFormat="1" applyFont="1" applyBorder="1" applyAlignment="1">
      <alignment vertical="center" wrapText="1"/>
    </xf>
    <xf numFmtId="14" fontId="17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wrapText="1"/>
    </xf>
    <xf numFmtId="0" fontId="18" fillId="9" borderId="1" xfId="0" applyFont="1" applyFill="1" applyBorder="1" applyAlignment="1">
      <alignment horizontal="left" vertical="center"/>
    </xf>
    <xf numFmtId="169" fontId="13" fillId="9" borderId="1" xfId="0" applyNumberFormat="1" applyFont="1" applyFill="1" applyBorder="1" applyAlignment="1">
      <alignment vertical="center" wrapText="1"/>
    </xf>
    <xf numFmtId="0" fontId="18" fillId="4" borderId="1" xfId="0" applyFont="1" applyFill="1" applyBorder="1" applyAlignment="1">
      <alignment horizontal="left" vertical="center"/>
    </xf>
    <xf numFmtId="169" fontId="13" fillId="4" borderId="1" xfId="0" applyNumberFormat="1" applyFont="1" applyFill="1" applyBorder="1" applyAlignment="1">
      <alignment vertical="center" wrapText="1"/>
    </xf>
    <xf numFmtId="169" fontId="13" fillId="4" borderId="2" xfId="0" applyNumberFormat="1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16" fillId="0" borderId="0" xfId="0" applyFont="1" applyAlignment="1">
      <alignment horizontal="left" vertical="center" indent="1"/>
    </xf>
    <xf numFmtId="0" fontId="20" fillId="0" borderId="0" xfId="0" applyFont="1" applyAlignment="1">
      <alignment vertical="center" wrapText="1"/>
    </xf>
    <xf numFmtId="0" fontId="16" fillId="4" borderId="1" xfId="0" applyFont="1" applyFill="1" applyBorder="1" applyAlignment="1">
      <alignment horizontal="left" vertical="center" indent="1"/>
    </xf>
    <xf numFmtId="0" fontId="16" fillId="4" borderId="1" xfId="0" applyFont="1" applyFill="1" applyBorder="1" applyAlignment="1">
      <alignment horizontal="center" vertical="center" wrapText="1"/>
    </xf>
    <xf numFmtId="17" fontId="16" fillId="4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indent="1"/>
    </xf>
    <xf numFmtId="3" fontId="16" fillId="4" borderId="1" xfId="0" applyNumberFormat="1" applyFont="1" applyFill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1" xfId="0" applyFont="1" applyBorder="1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22" fillId="0" borderId="0" xfId="0" applyFont="1" applyAlignment="1">
      <alignment vertical="center"/>
    </xf>
    <xf numFmtId="0" fontId="13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left" vertical="center" indent="1"/>
    </xf>
    <xf numFmtId="3" fontId="7" fillId="9" borderId="1" xfId="0" applyNumberFormat="1" applyFont="1" applyFill="1" applyBorder="1" applyAlignment="1">
      <alignment vertical="center" wrapText="1"/>
    </xf>
    <xf numFmtId="3" fontId="16" fillId="9" borderId="1" xfId="0" applyNumberFormat="1" applyFont="1" applyFill="1" applyBorder="1" applyAlignment="1">
      <alignment vertical="center" wrapText="1"/>
    </xf>
    <xf numFmtId="0" fontId="16" fillId="7" borderId="1" xfId="0" applyFont="1" applyFill="1" applyBorder="1" applyAlignment="1">
      <alignment horizontal="left" vertical="center" indent="1"/>
    </xf>
    <xf numFmtId="3" fontId="7" fillId="7" borderId="1" xfId="0" applyNumberFormat="1" applyFont="1" applyFill="1" applyBorder="1" applyAlignment="1">
      <alignment vertical="center" wrapText="1"/>
    </xf>
    <xf numFmtId="3" fontId="16" fillId="7" borderId="1" xfId="0" applyNumberFormat="1" applyFont="1" applyFill="1" applyBorder="1" applyAlignment="1">
      <alignment vertical="center" wrapText="1"/>
    </xf>
    <xf numFmtId="0" fontId="16" fillId="14" borderId="1" xfId="0" applyFont="1" applyFill="1" applyBorder="1" applyAlignment="1">
      <alignment horizontal="left" vertical="center" indent="1"/>
    </xf>
    <xf numFmtId="3" fontId="7" fillId="14" borderId="1" xfId="0" applyNumberFormat="1" applyFont="1" applyFill="1" applyBorder="1" applyAlignment="1">
      <alignment vertical="center" wrapText="1"/>
    </xf>
    <xf numFmtId="3" fontId="16" fillId="14" borderId="1" xfId="0" applyNumberFormat="1" applyFont="1" applyFill="1" applyBorder="1" applyAlignment="1">
      <alignment vertical="center" wrapText="1"/>
    </xf>
    <xf numFmtId="169" fontId="14" fillId="0" borderId="0" xfId="0" applyNumberFormat="1" applyFont="1" applyAlignment="1">
      <alignment vertical="center" wrapText="1"/>
    </xf>
    <xf numFmtId="3" fontId="14" fillId="10" borderId="1" xfId="0" applyNumberFormat="1" applyFont="1" applyFill="1" applyBorder="1" applyAlignment="1">
      <alignment vertical="center" wrapText="1"/>
    </xf>
    <xf numFmtId="3" fontId="14" fillId="6" borderId="1" xfId="0" applyNumberFormat="1" applyFont="1" applyFill="1" applyBorder="1" applyAlignment="1">
      <alignment vertical="center" wrapText="1"/>
    </xf>
    <xf numFmtId="3" fontId="14" fillId="13" borderId="1" xfId="0" applyNumberFormat="1" applyFont="1" applyFill="1" applyBorder="1" applyAlignment="1">
      <alignment vertical="center" wrapText="1"/>
    </xf>
    <xf numFmtId="3" fontId="7" fillId="10" borderId="1" xfId="0" applyNumberFormat="1" applyFont="1" applyFill="1" applyBorder="1" applyAlignment="1">
      <alignment vertical="center" wrapText="1"/>
    </xf>
    <xf numFmtId="3" fontId="7" fillId="6" borderId="1" xfId="0" applyNumberFormat="1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left" vertical="center" indent="1"/>
    </xf>
    <xf numFmtId="3" fontId="7" fillId="3" borderId="1" xfId="0" applyNumberFormat="1" applyFont="1" applyFill="1" applyBorder="1" applyAlignment="1">
      <alignment vertical="center" wrapText="1"/>
    </xf>
    <xf numFmtId="3" fontId="16" fillId="3" borderId="1" xfId="0" applyNumberFormat="1" applyFont="1" applyFill="1" applyBorder="1" applyAlignment="1">
      <alignment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169" fontId="3" fillId="0" borderId="0" xfId="1" applyNumberFormat="1" applyAlignment="1">
      <alignment horizontal="right" vertical="center"/>
    </xf>
    <xf numFmtId="0" fontId="14" fillId="0" borderId="0" xfId="0" applyFont="1" applyAlignment="1">
      <alignment horizontal="right" vertical="center" wrapText="1"/>
    </xf>
    <xf numFmtId="3" fontId="1" fillId="6" borderId="1" xfId="0" applyNumberFormat="1" applyFont="1" applyFill="1" applyBorder="1" applyAlignment="1">
      <alignment horizontal="center" vertical="center" wrapText="1"/>
    </xf>
    <xf numFmtId="1" fontId="13" fillId="6" borderId="1" xfId="0" applyNumberFormat="1" applyFont="1" applyFill="1" applyBorder="1" applyAlignment="1">
      <alignment horizontal="center" vertical="center" wrapText="1"/>
    </xf>
    <xf numFmtId="3" fontId="13" fillId="6" borderId="1" xfId="0" applyNumberFormat="1" applyFont="1" applyFill="1" applyBorder="1" applyAlignment="1">
      <alignment horizontal="center" vertical="center" wrapText="1"/>
    </xf>
    <xf numFmtId="3" fontId="13" fillId="6" borderId="1" xfId="0" applyNumberFormat="1" applyFont="1" applyFill="1" applyBorder="1" applyAlignment="1">
      <alignment horizontal="left" vertical="center" wrapText="1"/>
    </xf>
    <xf numFmtId="3" fontId="1" fillId="6" borderId="1" xfId="0" applyNumberFormat="1" applyFont="1" applyFill="1" applyBorder="1" applyAlignment="1">
      <alignment vertical="center" wrapText="1"/>
    </xf>
    <xf numFmtId="1" fontId="1" fillId="15" borderId="1" xfId="0" applyNumberFormat="1" applyFont="1" applyFill="1" applyBorder="1" applyAlignment="1">
      <alignment horizontal="center" vertical="center" wrapText="1"/>
    </xf>
    <xf numFmtId="3" fontId="1" fillId="15" borderId="1" xfId="0" applyNumberFormat="1" applyFont="1" applyFill="1" applyBorder="1" applyAlignment="1">
      <alignment horizontal="center" vertical="center" wrapText="1"/>
    </xf>
    <xf numFmtId="49" fontId="1" fillId="15" borderId="1" xfId="0" applyNumberFormat="1" applyFont="1" applyFill="1" applyBorder="1" applyAlignment="1">
      <alignment horizontal="center" vertical="center" wrapText="1"/>
    </xf>
    <xf numFmtId="3" fontId="14" fillId="10" borderId="2" xfId="0" applyNumberFormat="1" applyFont="1" applyFill="1" applyBorder="1" applyAlignment="1">
      <alignment vertical="center" wrapText="1"/>
    </xf>
    <xf numFmtId="3" fontId="14" fillId="6" borderId="2" xfId="0" applyNumberFormat="1" applyFont="1" applyFill="1" applyBorder="1" applyAlignment="1">
      <alignment vertical="center" wrapText="1"/>
    </xf>
    <xf numFmtId="3" fontId="14" fillId="16" borderId="2" xfId="0" applyNumberFormat="1" applyFont="1" applyFill="1" applyBorder="1" applyAlignment="1">
      <alignment vertical="center" wrapText="1"/>
    </xf>
    <xf numFmtId="0" fontId="13" fillId="8" borderId="5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3" fillId="8" borderId="5" xfId="0" quotePrefix="1" applyFont="1" applyFill="1" applyBorder="1" applyAlignment="1">
      <alignment horizontal="center" vertical="center" wrapText="1"/>
    </xf>
    <xf numFmtId="49" fontId="13" fillId="8" borderId="5" xfId="0" applyNumberFormat="1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49" fontId="13" fillId="8" borderId="8" xfId="0" applyNumberFormat="1" applyFont="1" applyFill="1" applyBorder="1" applyAlignment="1">
      <alignment horizontal="center" vertical="center" wrapText="1"/>
    </xf>
    <xf numFmtId="3" fontId="16" fillId="3" borderId="2" xfId="0" applyNumberFormat="1" applyFont="1" applyFill="1" applyBorder="1" applyAlignment="1">
      <alignment vertical="center" wrapText="1"/>
    </xf>
    <xf numFmtId="0" fontId="26" fillId="8" borderId="1" xfId="0" applyFont="1" applyFill="1" applyBorder="1" applyAlignment="1">
      <alignment horizontal="center" vertical="center"/>
    </xf>
    <xf numFmtId="0" fontId="13" fillId="9" borderId="5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49" fontId="13" fillId="9" borderId="5" xfId="0" applyNumberFormat="1" applyFont="1" applyFill="1" applyBorder="1" applyAlignment="1">
      <alignment horizontal="center" vertical="center" wrapText="1"/>
    </xf>
    <xf numFmtId="17" fontId="27" fillId="4" borderId="1" xfId="0" applyNumberFormat="1" applyFont="1" applyFill="1" applyBorder="1" applyAlignment="1">
      <alignment horizontal="center" vertical="center" wrapText="1"/>
    </xf>
    <xf numFmtId="3" fontId="1" fillId="15" borderId="0" xfId="0" applyNumberFormat="1" applyFont="1" applyFill="1" applyAlignment="1">
      <alignment vertical="center" wrapText="1"/>
    </xf>
    <xf numFmtId="3" fontId="1" fillId="15" borderId="1" xfId="0" applyNumberFormat="1" applyFont="1" applyFill="1" applyBorder="1" applyAlignment="1">
      <alignment horizontal="right" vertical="center" wrapText="1"/>
    </xf>
    <xf numFmtId="9" fontId="14" fillId="0" borderId="0" xfId="0" applyNumberFormat="1" applyFont="1" applyAlignment="1">
      <alignment vertical="center" wrapText="1"/>
    </xf>
    <xf numFmtId="3" fontId="1" fillId="15" borderId="1" xfId="0" applyNumberFormat="1" applyFont="1" applyFill="1" applyBorder="1" applyAlignment="1">
      <alignment vertical="center" wrapText="1"/>
    </xf>
    <xf numFmtId="49" fontId="14" fillId="0" borderId="0" xfId="0" applyNumberFormat="1" applyFont="1" applyAlignment="1">
      <alignment horizontal="right" vertical="center" wrapText="1"/>
    </xf>
    <xf numFmtId="176" fontId="1" fillId="0" borderId="0" xfId="0" applyNumberFormat="1" applyFont="1" applyAlignment="1">
      <alignment vertical="center" wrapText="1"/>
    </xf>
    <xf numFmtId="169" fontId="13" fillId="0" borderId="8" xfId="0" applyNumberFormat="1" applyFont="1" applyBorder="1" applyAlignment="1">
      <alignment vertical="center" wrapText="1"/>
    </xf>
    <xf numFmtId="175" fontId="1" fillId="0" borderId="0" xfId="0" applyNumberFormat="1" applyFont="1" applyAlignment="1">
      <alignment vertical="center" wrapText="1"/>
    </xf>
    <xf numFmtId="169" fontId="15" fillId="10" borderId="6" xfId="0" applyNumberFormat="1" applyFont="1" applyFill="1" applyBorder="1" applyAlignment="1">
      <alignment vertical="center" wrapText="1"/>
    </xf>
    <xf numFmtId="169" fontId="15" fillId="10" borderId="5" xfId="0" applyNumberFormat="1" applyFont="1" applyFill="1" applyBorder="1" applyAlignment="1">
      <alignment horizontal="center" vertical="center" wrapText="1"/>
    </xf>
    <xf numFmtId="169" fontId="13" fillId="9" borderId="5" xfId="0" applyNumberFormat="1" applyFont="1" applyFill="1" applyBorder="1" applyAlignment="1">
      <alignment horizontal="right" vertical="center" wrapText="1"/>
    </xf>
    <xf numFmtId="169" fontId="13" fillId="10" borderId="6" xfId="0" applyNumberFormat="1" applyFont="1" applyFill="1" applyBorder="1" applyAlignment="1">
      <alignment vertical="center" wrapText="1"/>
    </xf>
    <xf numFmtId="0" fontId="48" fillId="15" borderId="1" xfId="0" applyFont="1" applyFill="1" applyBorder="1" applyAlignment="1">
      <alignment vertical="center" wrapText="1"/>
    </xf>
    <xf numFmtId="0" fontId="48" fillId="15" borderId="1" xfId="0" applyFont="1" applyFill="1" applyBorder="1" applyAlignment="1">
      <alignment vertical="center"/>
    </xf>
    <xf numFmtId="0" fontId="51" fillId="15" borderId="1" xfId="0" applyFont="1" applyFill="1" applyBorder="1" applyAlignment="1">
      <alignment wrapText="1"/>
    </xf>
    <xf numFmtId="0" fontId="49" fillId="15" borderId="1" xfId="0" applyFont="1" applyFill="1" applyBorder="1" applyAlignment="1">
      <alignment wrapText="1"/>
    </xf>
    <xf numFmtId="0" fontId="48" fillId="15" borderId="0" xfId="0" applyFont="1" applyFill="1" applyAlignment="1">
      <alignment vertical="center"/>
    </xf>
    <xf numFmtId="0" fontId="48" fillId="15" borderId="1" xfId="0" applyFont="1" applyFill="1" applyBorder="1" applyAlignment="1">
      <alignment wrapText="1"/>
    </xf>
    <xf numFmtId="0" fontId="51" fillId="15" borderId="9" xfId="0" applyFont="1" applyFill="1" applyBorder="1" applyAlignment="1">
      <alignment wrapText="1"/>
    </xf>
    <xf numFmtId="0" fontId="49" fillId="15" borderId="1" xfId="0" applyFont="1" applyFill="1" applyBorder="1" applyAlignment="1">
      <alignment vertical="center" wrapText="1"/>
    </xf>
    <xf numFmtId="0" fontId="50" fillId="15" borderId="9" xfId="0" applyFont="1" applyFill="1" applyBorder="1" applyAlignment="1">
      <alignment horizontal="left" vertical="center" wrapText="1" indent="1"/>
    </xf>
    <xf numFmtId="0" fontId="48" fillId="15" borderId="0" xfId="0" applyFont="1" applyFill="1" applyAlignment="1">
      <alignment vertical="center" wrapText="1"/>
    </xf>
    <xf numFmtId="0" fontId="48" fillId="15" borderId="9" xfId="0" applyFont="1" applyFill="1" applyBorder="1" applyAlignment="1">
      <alignment vertical="center"/>
    </xf>
    <xf numFmtId="0" fontId="48" fillId="15" borderId="22" xfId="0" applyFont="1" applyFill="1" applyBorder="1" applyAlignment="1">
      <alignment vertical="center"/>
    </xf>
    <xf numFmtId="0" fontId="51" fillId="15" borderId="19" xfId="0" applyFont="1" applyFill="1" applyBorder="1" applyAlignment="1">
      <alignment wrapText="1"/>
    </xf>
    <xf numFmtId="0" fontId="0" fillId="15" borderId="0" xfId="0" applyFill="1"/>
    <xf numFmtId="41" fontId="0" fillId="15" borderId="0" xfId="129" applyFont="1" applyFill="1"/>
    <xf numFmtId="41" fontId="50" fillId="15" borderId="1" xfId="129" applyFont="1" applyFill="1" applyBorder="1" applyAlignment="1">
      <alignment vertical="center"/>
    </xf>
    <xf numFmtId="0" fontId="50" fillId="15" borderId="1" xfId="0" applyFont="1" applyFill="1" applyBorder="1" applyAlignment="1">
      <alignment vertical="center" wrapText="1"/>
    </xf>
    <xf numFmtId="49" fontId="49" fillId="15" borderId="9" xfId="0" applyNumberFormat="1" applyFont="1" applyFill="1" applyBorder="1" applyAlignment="1">
      <alignment vertical="center" wrapText="1"/>
    </xf>
    <xf numFmtId="0" fontId="49" fillId="15" borderId="9" xfId="0" applyFont="1" applyFill="1" applyBorder="1" applyAlignment="1">
      <alignment vertical="center" wrapText="1"/>
    </xf>
    <xf numFmtId="0" fontId="50" fillId="15" borderId="1" xfId="0" applyFont="1" applyFill="1" applyBorder="1" applyAlignment="1">
      <alignment wrapText="1"/>
    </xf>
    <xf numFmtId="0" fontId="49" fillId="15" borderId="1" xfId="0" applyFont="1" applyFill="1" applyBorder="1"/>
    <xf numFmtId="0" fontId="49" fillId="15" borderId="9" xfId="0" applyFont="1" applyFill="1" applyBorder="1" applyAlignment="1">
      <alignment horizontal="left" vertical="center" wrapText="1" indent="1"/>
    </xf>
    <xf numFmtId="0" fontId="49" fillId="15" borderId="3" xfId="0" applyFont="1" applyFill="1" applyBorder="1" applyAlignment="1">
      <alignment vertical="center" wrapText="1"/>
    </xf>
    <xf numFmtId="0" fontId="52" fillId="15" borderId="1" xfId="0" applyFont="1" applyFill="1" applyBorder="1" applyAlignment="1">
      <alignment wrapText="1"/>
    </xf>
    <xf numFmtId="0" fontId="49" fillId="15" borderId="19" xfId="0" applyFont="1" applyFill="1" applyBorder="1" applyAlignment="1">
      <alignment wrapText="1"/>
    </xf>
    <xf numFmtId="0" fontId="49" fillId="15" borderId="9" xfId="0" applyFont="1" applyFill="1" applyBorder="1" applyAlignment="1">
      <alignment wrapText="1"/>
    </xf>
    <xf numFmtId="0" fontId="49" fillId="15" borderId="1" xfId="0" applyFont="1" applyFill="1" applyBorder="1" applyAlignment="1">
      <alignment vertical="center"/>
    </xf>
    <xf numFmtId="0" fontId="50" fillId="15" borderId="1" xfId="0" applyFont="1" applyFill="1" applyBorder="1" applyAlignment="1">
      <alignment vertical="center"/>
    </xf>
    <xf numFmtId="0" fontId="53" fillId="15" borderId="1" xfId="46" applyFont="1" applyFill="1" applyBorder="1" applyAlignment="1">
      <alignment wrapText="1"/>
    </xf>
    <xf numFmtId="0" fontId="53" fillId="15" borderId="19" xfId="46" applyFont="1" applyFill="1" applyBorder="1" applyAlignment="1">
      <alignment wrapText="1"/>
    </xf>
    <xf numFmtId="3" fontId="54" fillId="15" borderId="1" xfId="46" applyNumberFormat="1" applyFont="1" applyFill="1" applyBorder="1" applyAlignment="1">
      <alignment wrapText="1"/>
    </xf>
    <xf numFmtId="0" fontId="52" fillId="15" borderId="1" xfId="0" applyFont="1" applyFill="1" applyBorder="1"/>
    <xf numFmtId="0" fontId="55" fillId="48" borderId="1" xfId="0" applyFont="1" applyFill="1" applyBorder="1" applyAlignment="1">
      <alignment horizontal="center" vertical="center" wrapText="1"/>
    </xf>
    <xf numFmtId="3" fontId="55" fillId="48" borderId="1" xfId="0" applyNumberFormat="1" applyFont="1" applyFill="1" applyBorder="1" applyAlignment="1">
      <alignment horizontal="center" vertical="center" wrapText="1"/>
    </xf>
    <xf numFmtId="0" fontId="25" fillId="15" borderId="1" xfId="0" applyFont="1" applyFill="1" applyBorder="1" applyAlignment="1">
      <alignment horizontal="center" vertical="center" wrapText="1"/>
    </xf>
    <xf numFmtId="49" fontId="25" fillId="15" borderId="1" xfId="0" applyNumberFormat="1" applyFont="1" applyFill="1" applyBorder="1" applyAlignment="1">
      <alignment horizontal="center" vertical="center" wrapText="1"/>
    </xf>
    <xf numFmtId="49" fontId="25" fillId="15" borderId="1" xfId="0" quotePrefix="1" applyNumberFormat="1" applyFont="1" applyFill="1" applyBorder="1" applyAlignment="1">
      <alignment horizontal="center" vertical="center" wrapText="1"/>
    </xf>
    <xf numFmtId="3" fontId="25" fillId="15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justify" vertical="center" wrapText="1"/>
    </xf>
    <xf numFmtId="0" fontId="25" fillId="0" borderId="1" xfId="0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vertical="center"/>
    </xf>
    <xf numFmtId="1" fontId="25" fillId="15" borderId="1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15" borderId="1" xfId="0" applyFont="1" applyFill="1" applyBorder="1" applyAlignment="1">
      <alignment horizontal="justify" vertical="center" wrapText="1"/>
    </xf>
    <xf numFmtId="0" fontId="25" fillId="15" borderId="8" xfId="0" applyFont="1" applyFill="1" applyBorder="1" applyAlignment="1">
      <alignment horizontal="center" vertical="center" wrapText="1"/>
    </xf>
    <xf numFmtId="9" fontId="15" fillId="49" borderId="1" xfId="0" applyNumberFormat="1" applyFont="1" applyFill="1" applyBorder="1" applyAlignment="1">
      <alignment horizontal="right" vertical="center" wrapText="1"/>
    </xf>
    <xf numFmtId="3" fontId="1" fillId="5" borderId="0" xfId="0" applyNumberFormat="1" applyFont="1" applyFill="1" applyAlignment="1">
      <alignment vertical="center" wrapText="1"/>
    </xf>
    <xf numFmtId="3" fontId="1" fillId="15" borderId="1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9" fontId="13" fillId="9" borderId="1" xfId="128" applyFont="1" applyFill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9" fontId="47" fillId="12" borderId="1" xfId="0" applyNumberFormat="1" applyFont="1" applyFill="1" applyBorder="1" applyAlignment="1">
      <alignment horizontal="right" vertical="center" wrapText="1"/>
    </xf>
    <xf numFmtId="9" fontId="47" fillId="9" borderId="1" xfId="0" applyNumberFormat="1" applyFont="1" applyFill="1" applyBorder="1" applyAlignment="1">
      <alignment horizontal="right" vertical="center" wrapText="1"/>
    </xf>
    <xf numFmtId="9" fontId="46" fillId="9" borderId="1" xfId="128" applyFont="1" applyFill="1" applyBorder="1" applyAlignment="1">
      <alignment horizontal="right" vertical="center" wrapText="1"/>
    </xf>
    <xf numFmtId="170" fontId="14" fillId="0" borderId="0" xfId="128" applyNumberFormat="1" applyFont="1" applyAlignment="1">
      <alignment vertical="center" wrapText="1"/>
    </xf>
    <xf numFmtId="3" fontId="50" fillId="0" borderId="1" xfId="0" applyNumberFormat="1" applyFont="1" applyBorder="1" applyAlignment="1">
      <alignment vertical="center"/>
    </xf>
    <xf numFmtId="0" fontId="16" fillId="4" borderId="1" xfId="0" applyFont="1" applyFill="1" applyBorder="1" applyAlignment="1">
      <alignment horizontal="left" vertical="center" wrapText="1"/>
    </xf>
    <xf numFmtId="3" fontId="1" fillId="6" borderId="2" xfId="0" applyNumberFormat="1" applyFont="1" applyFill="1" applyBorder="1" applyAlignment="1">
      <alignment horizontal="center" vertical="center" wrapText="1"/>
    </xf>
    <xf numFmtId="178" fontId="13" fillId="9" borderId="6" xfId="0" applyNumberFormat="1" applyFont="1" applyFill="1" applyBorder="1" applyAlignment="1">
      <alignment vertical="center" wrapText="1"/>
    </xf>
    <xf numFmtId="178" fontId="15" fillId="10" borderId="6" xfId="0" applyNumberFormat="1" applyFont="1" applyFill="1" applyBorder="1" applyAlignment="1">
      <alignment vertical="center" wrapText="1"/>
    </xf>
    <xf numFmtId="169" fontId="15" fillId="15" borderId="0" xfId="0" applyNumberFormat="1" applyFont="1" applyFill="1" applyAlignment="1">
      <alignment vertical="center" wrapText="1"/>
    </xf>
    <xf numFmtId="0" fontId="14" fillId="15" borderId="0" xfId="0" applyFont="1" applyFill="1" applyAlignment="1">
      <alignment vertical="center" wrapText="1"/>
    </xf>
    <xf numFmtId="0" fontId="13" fillId="15" borderId="0" xfId="0" applyFont="1" applyFill="1" applyAlignment="1">
      <alignment horizontal="right" vertical="center"/>
    </xf>
    <xf numFmtId="0" fontId="15" fillId="15" borderId="0" xfId="0" applyFont="1" applyFill="1" applyAlignment="1">
      <alignment horizontal="right" vertical="center"/>
    </xf>
    <xf numFmtId="169" fontId="15" fillId="15" borderId="0" xfId="0" applyNumberFormat="1" applyFont="1" applyFill="1" applyAlignment="1">
      <alignment horizontal="right" vertical="center"/>
    </xf>
    <xf numFmtId="0" fontId="3" fillId="15" borderId="0" xfId="1" applyFill="1" applyAlignment="1">
      <alignment horizontal="right" vertical="center"/>
    </xf>
    <xf numFmtId="3" fontId="1" fillId="15" borderId="0" xfId="0" applyNumberFormat="1" applyFont="1" applyFill="1" applyAlignment="1">
      <alignment horizontal="center" vertical="center" wrapText="1"/>
    </xf>
    <xf numFmtId="177" fontId="58" fillId="15" borderId="1" xfId="0" applyNumberFormat="1" applyFont="1" applyFill="1" applyBorder="1" applyAlignment="1">
      <alignment horizontal="center" vertical="center"/>
    </xf>
    <xf numFmtId="175" fontId="1" fillId="0" borderId="0" xfId="0" applyNumberFormat="1" applyFont="1" applyAlignment="1">
      <alignment horizontal="right" vertical="center" wrapText="1"/>
    </xf>
    <xf numFmtId="0" fontId="18" fillId="9" borderId="6" xfId="0" applyFont="1" applyFill="1" applyBorder="1" applyAlignment="1">
      <alignment vertical="center" wrapText="1"/>
    </xf>
    <xf numFmtId="0" fontId="19" fillId="0" borderId="5" xfId="0" applyFont="1" applyBorder="1" applyAlignment="1">
      <alignment horizontal="left" vertical="center" wrapText="1"/>
    </xf>
    <xf numFmtId="175" fontId="14" fillId="4" borderId="1" xfId="0" applyNumberFormat="1" applyFont="1" applyFill="1" applyBorder="1" applyAlignment="1">
      <alignment vertical="center" wrapText="1"/>
    </xf>
    <xf numFmtId="175" fontId="14" fillId="0" borderId="0" xfId="0" applyNumberFormat="1" applyFont="1" applyAlignment="1">
      <alignment vertical="center" wrapText="1"/>
    </xf>
    <xf numFmtId="0" fontId="59" fillId="50" borderId="1" xfId="0" applyFont="1" applyFill="1" applyBorder="1" applyAlignment="1">
      <alignment horizontal="left" vertical="center" indent="1"/>
    </xf>
    <xf numFmtId="0" fontId="60" fillId="50" borderId="1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left" vertical="center" indent="1"/>
    </xf>
    <xf numFmtId="3" fontId="62" fillId="51" borderId="1" xfId="0" applyNumberFormat="1" applyFont="1" applyFill="1" applyBorder="1" applyAlignment="1">
      <alignment vertical="center" wrapText="1"/>
    </xf>
    <xf numFmtId="0" fontId="62" fillId="51" borderId="1" xfId="0" applyFont="1" applyFill="1" applyBorder="1" applyAlignment="1">
      <alignment vertical="center" wrapText="1"/>
    </xf>
    <xf numFmtId="0" fontId="59" fillId="52" borderId="1" xfId="0" applyFont="1" applyFill="1" applyBorder="1" applyAlignment="1">
      <alignment horizontal="left" vertical="center" indent="1"/>
    </xf>
    <xf numFmtId="3" fontId="62" fillId="52" borderId="1" xfId="0" applyNumberFormat="1" applyFont="1" applyFill="1" applyBorder="1" applyAlignment="1">
      <alignment vertical="center" wrapText="1"/>
    </xf>
    <xf numFmtId="3" fontId="62" fillId="53" borderId="1" xfId="0" applyNumberFormat="1" applyFont="1" applyFill="1" applyBorder="1" applyAlignment="1">
      <alignment vertical="center" wrapText="1"/>
    </xf>
    <xf numFmtId="0" fontId="62" fillId="53" borderId="1" xfId="0" applyFont="1" applyFill="1" applyBorder="1" applyAlignment="1">
      <alignment vertical="center" wrapText="1"/>
    </xf>
    <xf numFmtId="0" fontId="59" fillId="54" borderId="1" xfId="0" applyFont="1" applyFill="1" applyBorder="1" applyAlignment="1">
      <alignment horizontal="left" vertical="center" indent="1"/>
    </xf>
    <xf numFmtId="3" fontId="62" fillId="54" borderId="1" xfId="0" applyNumberFormat="1" applyFont="1" applyFill="1" applyBorder="1" applyAlignment="1">
      <alignment vertical="center" wrapText="1"/>
    </xf>
    <xf numFmtId="3" fontId="62" fillId="50" borderId="1" xfId="0" applyNumberFormat="1" applyFont="1" applyFill="1" applyBorder="1" applyAlignment="1">
      <alignment vertical="center" wrapText="1"/>
    </xf>
    <xf numFmtId="0" fontId="62" fillId="50" borderId="1" xfId="0" applyFont="1" applyFill="1" applyBorder="1" applyAlignment="1">
      <alignment vertical="center" wrapText="1"/>
    </xf>
    <xf numFmtId="0" fontId="59" fillId="55" borderId="1" xfId="0" applyFont="1" applyFill="1" applyBorder="1" applyAlignment="1">
      <alignment horizontal="left" vertical="center" indent="1"/>
    </xf>
    <xf numFmtId="3" fontId="62" fillId="55" borderId="1" xfId="0" applyNumberFormat="1" applyFont="1" applyFill="1" applyBorder="1" applyAlignment="1">
      <alignment vertical="center" wrapText="1"/>
    </xf>
    <xf numFmtId="0" fontId="59" fillId="56" borderId="1" xfId="0" applyFont="1" applyFill="1" applyBorder="1" applyAlignment="1">
      <alignment horizontal="left" vertical="center" indent="1"/>
    </xf>
    <xf numFmtId="3" fontId="62" fillId="56" borderId="1" xfId="0" applyNumberFormat="1" applyFont="1" applyFill="1" applyBorder="1" applyAlignment="1">
      <alignment vertical="center" wrapText="1"/>
    </xf>
    <xf numFmtId="0" fontId="59" fillId="50" borderId="1" xfId="0" applyFont="1" applyFill="1" applyBorder="1" applyAlignment="1">
      <alignment horizontal="left" vertical="center" wrapText="1"/>
    </xf>
    <xf numFmtId="0" fontId="13" fillId="9" borderId="4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49" fontId="14" fillId="0" borderId="0" xfId="0" applyNumberFormat="1" applyFont="1" applyAlignment="1">
      <alignment horizontal="center" vertical="center" wrapText="1"/>
    </xf>
    <xf numFmtId="41" fontId="15" fillId="0" borderId="0" xfId="129" applyFont="1" applyBorder="1" applyAlignment="1">
      <alignment horizontal="center" vertical="center" wrapText="1"/>
    </xf>
    <xf numFmtId="3" fontId="14" fillId="15" borderId="0" xfId="0" applyNumberFormat="1" applyFont="1" applyFill="1" applyAlignment="1">
      <alignment vertical="center" wrapText="1"/>
    </xf>
    <xf numFmtId="3" fontId="14" fillId="0" borderId="0" xfId="59" applyNumberFormat="1" applyFont="1" applyBorder="1" applyAlignment="1">
      <alignment vertical="center" wrapText="1"/>
    </xf>
    <xf numFmtId="0" fontId="25" fillId="15" borderId="1" xfId="0" applyFont="1" applyFill="1" applyBorder="1" applyAlignment="1">
      <alignment horizontal="justify" vertical="top" wrapText="1"/>
    </xf>
    <xf numFmtId="0" fontId="25" fillId="0" borderId="1" xfId="0" applyFont="1" applyBorder="1" applyAlignment="1">
      <alignment horizontal="justify" vertical="top" wrapText="1"/>
    </xf>
    <xf numFmtId="0" fontId="63" fillId="0" borderId="1" xfId="0" applyFont="1" applyBorder="1" applyAlignment="1">
      <alignment horizontal="justify" vertical="center" wrapText="1"/>
    </xf>
    <xf numFmtId="0" fontId="63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justify" vertical="top" wrapText="1"/>
    </xf>
    <xf numFmtId="0" fontId="64" fillId="0" borderId="1" xfId="0" applyFont="1" applyBorder="1" applyAlignment="1">
      <alignment horizontal="left" vertical="top" wrapText="1"/>
    </xf>
    <xf numFmtId="0" fontId="64" fillId="0" borderId="1" xfId="0" applyFont="1" applyBorder="1" applyAlignment="1">
      <alignment vertical="top" wrapText="1"/>
    </xf>
    <xf numFmtId="0" fontId="64" fillId="0" borderId="1" xfId="0" applyFont="1" applyBorder="1" applyAlignment="1">
      <alignment vertical="center" wrapText="1"/>
    </xf>
    <xf numFmtId="0" fontId="64" fillId="15" borderId="1" xfId="0" applyFont="1" applyFill="1" applyBorder="1" applyAlignment="1">
      <alignment vertical="top" wrapText="1"/>
    </xf>
    <xf numFmtId="0" fontId="63" fillId="15" borderId="1" xfId="0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vertical="center" wrapText="1"/>
    </xf>
    <xf numFmtId="3" fontId="14" fillId="15" borderId="1" xfId="0" applyNumberFormat="1" applyFont="1" applyFill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 wrapText="1"/>
    </xf>
    <xf numFmtId="3" fontId="14" fillId="0" borderId="1" xfId="59" applyNumberFormat="1" applyFont="1" applyBorder="1" applyAlignment="1">
      <alignment horizontal="right" vertical="center" wrapText="1"/>
    </xf>
    <xf numFmtId="175" fontId="14" fillId="0" borderId="1" xfId="59" applyNumberFormat="1" applyFont="1" applyBorder="1" applyAlignment="1">
      <alignment horizontal="right" vertical="center" wrapText="1"/>
    </xf>
    <xf numFmtId="175" fontId="14" fillId="0" borderId="1" xfId="0" applyNumberFormat="1" applyFont="1" applyBorder="1" applyAlignment="1">
      <alignment horizontal="right" vertical="center" wrapText="1"/>
    </xf>
    <xf numFmtId="3" fontId="14" fillId="15" borderId="1" xfId="0" applyNumberFormat="1" applyFont="1" applyFill="1" applyBorder="1" applyAlignment="1">
      <alignment vertical="center" wrapText="1"/>
    </xf>
    <xf numFmtId="3" fontId="14" fillId="0" borderId="1" xfId="59" applyNumberFormat="1" applyFont="1" applyBorder="1" applyAlignment="1">
      <alignment vertical="center" wrapText="1"/>
    </xf>
    <xf numFmtId="9" fontId="1" fillId="15" borderId="1" xfId="0" applyNumberFormat="1" applyFont="1" applyFill="1" applyBorder="1" applyAlignment="1">
      <alignment horizontal="center" vertical="center" wrapText="1"/>
    </xf>
    <xf numFmtId="49" fontId="1" fillId="15" borderId="8" xfId="0" applyNumberFormat="1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3" fontId="1" fillId="15" borderId="8" xfId="0" applyNumberFormat="1" applyFont="1" applyFill="1" applyBorder="1" applyAlignment="1">
      <alignment horizontal="center" vertical="center" wrapText="1"/>
    </xf>
    <xf numFmtId="3" fontId="1" fillId="15" borderId="8" xfId="0" applyNumberFormat="1" applyFont="1" applyFill="1" applyBorder="1" applyAlignment="1">
      <alignment vertical="center" wrapText="1"/>
    </xf>
    <xf numFmtId="1" fontId="1" fillId="15" borderId="8" xfId="0" applyNumberFormat="1" applyFont="1" applyFill="1" applyBorder="1" applyAlignment="1">
      <alignment horizontal="center" vertical="center" wrapText="1"/>
    </xf>
    <xf numFmtId="0" fontId="1" fillId="57" borderId="1" xfId="0" applyFont="1" applyFill="1" applyBorder="1" applyAlignment="1">
      <alignment horizontal="center" vertical="center" wrapText="1"/>
    </xf>
    <xf numFmtId="1" fontId="1" fillId="15" borderId="0" xfId="0" applyNumberFormat="1" applyFont="1" applyFill="1" applyAlignment="1">
      <alignment horizontal="center" vertical="center" wrapText="1"/>
    </xf>
    <xf numFmtId="0" fontId="1" fillId="15" borderId="8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left" vertical="center" wrapText="1"/>
    </xf>
    <xf numFmtId="49" fontId="1" fillId="15" borderId="7" xfId="0" applyNumberFormat="1" applyFont="1" applyFill="1" applyBorder="1" applyAlignment="1">
      <alignment horizontal="center" vertical="center" wrapText="1"/>
    </xf>
    <xf numFmtId="0" fontId="1" fillId="15" borderId="8" xfId="0" applyFont="1" applyFill="1" applyBorder="1" applyAlignment="1">
      <alignment vertical="center" wrapText="1"/>
    </xf>
    <xf numFmtId="0" fontId="21" fillId="15" borderId="0" xfId="0" applyFont="1" applyFill="1" applyAlignment="1">
      <alignment vertical="center" wrapText="1"/>
    </xf>
    <xf numFmtId="1" fontId="2" fillId="15" borderId="0" xfId="0" applyNumberFormat="1" applyFont="1" applyFill="1" applyAlignment="1">
      <alignment vertical="center"/>
    </xf>
    <xf numFmtId="1" fontId="2" fillId="15" borderId="0" xfId="0" applyNumberFormat="1" applyFont="1" applyFill="1" applyAlignment="1">
      <alignment wrapText="1"/>
    </xf>
    <xf numFmtId="1" fontId="2" fillId="15" borderId="0" xfId="0" applyNumberFormat="1" applyFont="1" applyFill="1" applyAlignment="1">
      <alignment vertical="center" wrapText="1"/>
    </xf>
    <xf numFmtId="1" fontId="2" fillId="15" borderId="0" xfId="0" applyNumberFormat="1" applyFont="1" applyFill="1" applyAlignment="1">
      <alignment horizontal="left" wrapText="1"/>
    </xf>
    <xf numFmtId="1" fontId="2" fillId="15" borderId="0" xfId="0" applyNumberFormat="1" applyFont="1" applyFill="1" applyAlignment="1">
      <alignment horizontal="center" vertical="center" wrapText="1"/>
    </xf>
    <xf numFmtId="49" fontId="1" fillId="15" borderId="0" xfId="0" applyNumberFormat="1" applyFont="1" applyFill="1" applyAlignment="1">
      <alignment horizontal="center" vertical="center" wrapText="1"/>
    </xf>
    <xf numFmtId="175" fontId="65" fillId="15" borderId="0" xfId="0" applyNumberFormat="1" applyFont="1" applyFill="1" applyAlignment="1">
      <alignment horizontal="center" vertical="center" wrapText="1"/>
    </xf>
    <xf numFmtId="176" fontId="1" fillId="15" borderId="0" xfId="0" applyNumberFormat="1" applyFont="1" applyFill="1" applyAlignment="1">
      <alignment horizontal="center" vertical="center" wrapText="1"/>
    </xf>
    <xf numFmtId="175" fontId="1" fillId="15" borderId="0" xfId="0" applyNumberFormat="1" applyFont="1" applyFill="1" applyAlignment="1">
      <alignment vertical="center" wrapText="1"/>
    </xf>
    <xf numFmtId="175" fontId="1" fillId="15" borderId="0" xfId="0" applyNumberFormat="1" applyFont="1" applyFill="1" applyAlignment="1">
      <alignment horizontal="right" vertical="center" wrapText="1"/>
    </xf>
    <xf numFmtId="176" fontId="1" fillId="15" borderId="0" xfId="0" applyNumberFormat="1" applyFont="1" applyFill="1" applyAlignment="1">
      <alignment vertical="center" wrapText="1"/>
    </xf>
    <xf numFmtId="0" fontId="19" fillId="15" borderId="5" xfId="0" applyFont="1" applyFill="1" applyBorder="1" applyAlignment="1">
      <alignment horizontal="left" vertical="center" wrapText="1"/>
    </xf>
    <xf numFmtId="3" fontId="15" fillId="15" borderId="6" xfId="0" applyNumberFormat="1" applyFont="1" applyFill="1" applyBorder="1" applyAlignment="1">
      <alignment vertical="center" wrapText="1"/>
    </xf>
    <xf numFmtId="3" fontId="15" fillId="15" borderId="5" xfId="0" applyNumberFormat="1" applyFont="1" applyFill="1" applyBorder="1" applyAlignment="1">
      <alignment horizontal="right" vertical="center" wrapText="1"/>
    </xf>
    <xf numFmtId="0" fontId="19" fillId="15" borderId="6" xfId="0" applyFont="1" applyFill="1" applyBorder="1" applyAlignment="1">
      <alignment vertical="center" wrapText="1"/>
    </xf>
    <xf numFmtId="3" fontId="15" fillId="15" borderId="5" xfId="0" quotePrefix="1" applyNumberFormat="1" applyFont="1" applyFill="1" applyBorder="1" applyAlignment="1">
      <alignment horizontal="right" vertical="center" wrapText="1"/>
    </xf>
    <xf numFmtId="0" fontId="19" fillId="15" borderId="5" xfId="0" applyFont="1" applyFill="1" applyBorder="1" applyAlignment="1">
      <alignment horizontal="center" vertical="center" wrapText="1"/>
    </xf>
    <xf numFmtId="0" fontId="15" fillId="15" borderId="5" xfId="0" applyFont="1" applyFill="1" applyBorder="1" applyAlignment="1">
      <alignment horizontal="center" vertical="center" wrapText="1"/>
    </xf>
    <xf numFmtId="0" fontId="15" fillId="15" borderId="6" xfId="0" applyFont="1" applyFill="1" applyBorder="1" applyAlignment="1">
      <alignment vertical="center" wrapText="1"/>
    </xf>
    <xf numFmtId="3" fontId="13" fillId="15" borderId="6" xfId="0" applyNumberFormat="1" applyFont="1" applyFill="1" applyBorder="1" applyAlignment="1">
      <alignment vertical="center" wrapText="1"/>
    </xf>
    <xf numFmtId="3" fontId="13" fillId="15" borderId="6" xfId="0" applyNumberFormat="1" applyFont="1" applyFill="1" applyBorder="1" applyAlignment="1">
      <alignment horizontal="right" vertical="center" wrapText="1"/>
    </xf>
    <xf numFmtId="0" fontId="15" fillId="15" borderId="6" xfId="0" applyFont="1" applyFill="1" applyBorder="1" applyAlignment="1">
      <alignment horizontal="center" vertical="center" wrapText="1"/>
    </xf>
    <xf numFmtId="0" fontId="16" fillId="15" borderId="0" xfId="0" applyFont="1" applyFill="1" applyAlignment="1">
      <alignment vertical="center"/>
    </xf>
    <xf numFmtId="0" fontId="16" fillId="15" borderId="0" xfId="0" applyFont="1" applyFill="1" applyAlignment="1">
      <alignment vertical="center" wrapText="1"/>
    </xf>
    <xf numFmtId="0" fontId="22" fillId="15" borderId="0" xfId="0" applyFont="1" applyFill="1" applyAlignment="1">
      <alignment vertical="center"/>
    </xf>
    <xf numFmtId="3" fontId="1" fillId="15" borderId="23" xfId="0" applyNumberFormat="1" applyFont="1" applyFill="1" applyBorder="1" applyAlignment="1">
      <alignment horizontal="center" vertical="center" wrapText="1"/>
    </xf>
    <xf numFmtId="3" fontId="1" fillId="15" borderId="7" xfId="0" applyNumberFormat="1" applyFont="1" applyFill="1" applyBorder="1" applyAlignment="1">
      <alignment horizontal="center" vertical="center" wrapText="1"/>
    </xf>
    <xf numFmtId="3" fontId="1" fillId="15" borderId="1" xfId="0" quotePrefix="1" applyNumberFormat="1" applyFont="1" applyFill="1" applyBorder="1" applyAlignment="1">
      <alignment horizontal="center" vertical="center" wrapText="1"/>
    </xf>
    <xf numFmtId="3" fontId="66" fillId="15" borderId="1" xfId="0" applyNumberFormat="1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vertical="center" wrapText="1"/>
    </xf>
    <xf numFmtId="3" fontId="1" fillId="58" borderId="1" xfId="0" applyNumberFormat="1" applyFont="1" applyFill="1" applyBorder="1" applyAlignment="1">
      <alignment vertical="center" wrapText="1"/>
    </xf>
    <xf numFmtId="17" fontId="56" fillId="7" borderId="24" xfId="1" applyNumberFormat="1" applyFont="1" applyFill="1" applyBorder="1" applyAlignment="1">
      <alignment horizontal="center" vertical="center" wrapText="1"/>
    </xf>
    <xf numFmtId="17" fontId="56" fillId="7" borderId="25" xfId="1" applyNumberFormat="1" applyFont="1" applyFill="1" applyBorder="1" applyAlignment="1">
      <alignment horizontal="center" vertical="center" wrapText="1"/>
    </xf>
    <xf numFmtId="17" fontId="56" fillId="7" borderId="26" xfId="1" applyNumberFormat="1" applyFont="1" applyFill="1" applyBorder="1" applyAlignment="1">
      <alignment horizontal="center" vertical="center" wrapText="1"/>
    </xf>
    <xf numFmtId="3" fontId="2" fillId="7" borderId="24" xfId="0" applyNumberFormat="1" applyFont="1" applyFill="1" applyBorder="1" applyAlignment="1">
      <alignment horizontal="center" vertical="center" wrapText="1"/>
    </xf>
    <xf numFmtId="3" fontId="2" fillId="7" borderId="25" xfId="0" applyNumberFormat="1" applyFont="1" applyFill="1" applyBorder="1" applyAlignment="1">
      <alignment horizontal="center" vertical="center" wrapText="1"/>
    </xf>
    <xf numFmtId="176" fontId="2" fillId="7" borderId="25" xfId="0" applyNumberFormat="1" applyFont="1" applyFill="1" applyBorder="1" applyAlignment="1">
      <alignment horizontal="center" vertical="center" wrapText="1"/>
    </xf>
    <xf numFmtId="175" fontId="2" fillId="7" borderId="25" xfId="0" applyNumberFormat="1" applyFont="1" applyFill="1" applyBorder="1" applyAlignment="1">
      <alignment horizontal="center" vertical="center" wrapText="1"/>
    </xf>
    <xf numFmtId="175" fontId="2" fillId="7" borderId="26" xfId="0" applyNumberFormat="1" applyFont="1" applyFill="1" applyBorder="1" applyAlignment="1">
      <alignment horizontal="center" vertical="center" wrapText="1"/>
    </xf>
    <xf numFmtId="3" fontId="13" fillId="59" borderId="24" xfId="0" applyNumberFormat="1" applyFont="1" applyFill="1" applyBorder="1" applyAlignment="1">
      <alignment horizontal="center" vertical="center" wrapText="1"/>
    </xf>
    <xf numFmtId="3" fontId="13" fillId="59" borderId="25" xfId="0" applyNumberFormat="1" applyFont="1" applyFill="1" applyBorder="1" applyAlignment="1">
      <alignment horizontal="center" vertical="center" wrapText="1"/>
    </xf>
    <xf numFmtId="3" fontId="2" fillId="59" borderId="26" xfId="0" applyNumberFormat="1" applyFont="1" applyFill="1" applyBorder="1" applyAlignment="1">
      <alignment horizontal="center" vertical="center" wrapText="1"/>
    </xf>
    <xf numFmtId="3" fontId="1" fillId="6" borderId="28" xfId="0" applyNumberFormat="1" applyFont="1" applyFill="1" applyBorder="1" applyAlignment="1">
      <alignment vertical="center" wrapText="1"/>
    </xf>
    <xf numFmtId="3" fontId="1" fillId="6" borderId="29" xfId="0" applyNumberFormat="1" applyFont="1" applyFill="1" applyBorder="1" applyAlignment="1">
      <alignment vertical="center" wrapText="1"/>
    </xf>
    <xf numFmtId="3" fontId="1" fillId="6" borderId="31" xfId="0" applyNumberFormat="1" applyFont="1" applyFill="1" applyBorder="1" applyAlignment="1">
      <alignment vertical="center" wrapText="1"/>
    </xf>
    <xf numFmtId="3" fontId="1" fillId="6" borderId="33" xfId="0" applyNumberFormat="1" applyFont="1" applyFill="1" applyBorder="1" applyAlignment="1">
      <alignment vertical="center" wrapText="1"/>
    </xf>
    <xf numFmtId="3" fontId="1" fillId="6" borderId="34" xfId="0" applyNumberFormat="1" applyFont="1" applyFill="1" applyBorder="1" applyAlignment="1">
      <alignment vertical="center" wrapText="1"/>
    </xf>
    <xf numFmtId="3" fontId="1" fillId="15" borderId="2" xfId="0" applyNumberFormat="1" applyFont="1" applyFill="1" applyBorder="1" applyAlignment="1">
      <alignment horizontal="center" vertical="center" wrapText="1"/>
    </xf>
    <xf numFmtId="3" fontId="1" fillId="58" borderId="27" xfId="0" applyNumberFormat="1" applyFont="1" applyFill="1" applyBorder="1" applyAlignment="1">
      <alignment vertical="center" wrapText="1"/>
    </xf>
    <xf numFmtId="3" fontId="1" fillId="58" borderId="28" xfId="0" applyNumberFormat="1" applyFont="1" applyFill="1" applyBorder="1" applyAlignment="1">
      <alignment vertical="center" wrapText="1"/>
    </xf>
    <xf numFmtId="3" fontId="1" fillId="58" borderId="29" xfId="0" applyNumberFormat="1" applyFont="1" applyFill="1" applyBorder="1" applyAlignment="1">
      <alignment vertical="center" wrapText="1"/>
    </xf>
    <xf numFmtId="3" fontId="1" fillId="58" borderId="30" xfId="0" applyNumberFormat="1" applyFont="1" applyFill="1" applyBorder="1" applyAlignment="1">
      <alignment vertical="center" wrapText="1"/>
    </xf>
    <xf numFmtId="3" fontId="1" fillId="58" borderId="31" xfId="0" applyNumberFormat="1" applyFont="1" applyFill="1" applyBorder="1" applyAlignment="1">
      <alignment vertical="center" wrapText="1"/>
    </xf>
    <xf numFmtId="3" fontId="1" fillId="58" borderId="35" xfId="0" applyNumberFormat="1" applyFont="1" applyFill="1" applyBorder="1" applyAlignment="1">
      <alignment vertical="center" wrapText="1"/>
    </xf>
    <xf numFmtId="3" fontId="1" fillId="58" borderId="36" xfId="0" applyNumberFormat="1" applyFont="1" applyFill="1" applyBorder="1" applyAlignment="1">
      <alignment vertical="center" wrapText="1"/>
    </xf>
    <xf numFmtId="3" fontId="1" fillId="58" borderId="32" xfId="0" applyNumberFormat="1" applyFont="1" applyFill="1" applyBorder="1" applyAlignment="1">
      <alignment vertical="center" wrapText="1"/>
    </xf>
    <xf numFmtId="3" fontId="1" fillId="58" borderId="33" xfId="0" applyNumberFormat="1" applyFont="1" applyFill="1" applyBorder="1" applyAlignment="1">
      <alignment vertical="center" wrapText="1"/>
    </xf>
    <xf numFmtId="3" fontId="1" fillId="58" borderId="34" xfId="0" applyNumberFormat="1" applyFont="1" applyFill="1" applyBorder="1" applyAlignment="1">
      <alignment vertical="center" wrapText="1"/>
    </xf>
    <xf numFmtId="3" fontId="57" fillId="58" borderId="24" xfId="0" applyNumberFormat="1" applyFont="1" applyFill="1" applyBorder="1" applyAlignment="1">
      <alignment vertical="center" wrapText="1"/>
    </xf>
    <xf numFmtId="3" fontId="57" fillId="58" borderId="25" xfId="0" applyNumberFormat="1" applyFont="1" applyFill="1" applyBorder="1" applyAlignment="1">
      <alignment vertical="center" wrapText="1"/>
    </xf>
    <xf numFmtId="3" fontId="57" fillId="58" borderId="26" xfId="0" applyNumberFormat="1" applyFont="1" applyFill="1" applyBorder="1" applyAlignment="1">
      <alignment vertical="center" wrapText="1"/>
    </xf>
    <xf numFmtId="3" fontId="1" fillId="6" borderId="24" xfId="0" applyNumberFormat="1" applyFont="1" applyFill="1" applyBorder="1" applyAlignment="1">
      <alignment vertical="center" wrapText="1"/>
    </xf>
    <xf numFmtId="175" fontId="1" fillId="6" borderId="25" xfId="0" applyNumberFormat="1" applyFont="1" applyFill="1" applyBorder="1" applyAlignment="1">
      <alignment vertical="center" wrapText="1"/>
    </xf>
    <xf numFmtId="3" fontId="1" fillId="6" borderId="25" xfId="0" applyNumberFormat="1" applyFont="1" applyFill="1" applyBorder="1" applyAlignment="1">
      <alignment vertical="center" wrapText="1"/>
    </xf>
    <xf numFmtId="3" fontId="1" fillId="6" borderId="26" xfId="0" applyNumberFormat="1" applyFont="1" applyFill="1" applyBorder="1" applyAlignment="1">
      <alignment vertical="center" wrapText="1"/>
    </xf>
    <xf numFmtId="3" fontId="13" fillId="6" borderId="2" xfId="0" applyNumberFormat="1" applyFont="1" applyFill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right" vertical="center" wrapText="1"/>
    </xf>
    <xf numFmtId="3" fontId="13" fillId="11" borderId="9" xfId="0" applyNumberFormat="1" applyFont="1" applyFill="1" applyBorder="1" applyAlignment="1">
      <alignment vertical="center" wrapText="1"/>
    </xf>
    <xf numFmtId="17" fontId="4" fillId="6" borderId="27" xfId="1" applyNumberFormat="1" applyFont="1" applyFill="1" applyBorder="1" applyAlignment="1">
      <alignment horizontal="center" vertical="center" wrapText="1"/>
    </xf>
    <xf numFmtId="17" fontId="4" fillId="6" borderId="28" xfId="1" applyNumberFormat="1" applyFont="1" applyFill="1" applyBorder="1" applyAlignment="1">
      <alignment horizontal="center" vertical="center" wrapText="1"/>
    </xf>
    <xf numFmtId="17" fontId="4" fillId="6" borderId="29" xfId="1" applyNumberFormat="1" applyFont="1" applyFill="1" applyBorder="1" applyAlignment="1">
      <alignment horizontal="center" vertical="center" wrapText="1"/>
    </xf>
    <xf numFmtId="3" fontId="14" fillId="0" borderId="30" xfId="0" applyNumberFormat="1" applyFont="1" applyBorder="1" applyAlignment="1">
      <alignment horizontal="right" vertical="center" wrapText="1"/>
    </xf>
    <xf numFmtId="3" fontId="14" fillId="0" borderId="31" xfId="0" applyNumberFormat="1" applyFont="1" applyBorder="1" applyAlignment="1">
      <alignment horizontal="right" vertical="center" wrapText="1"/>
    </xf>
    <xf numFmtId="3" fontId="14" fillId="0" borderId="30" xfId="0" applyNumberFormat="1" applyFont="1" applyBorder="1" applyAlignment="1">
      <alignment vertical="center" wrapText="1"/>
    </xf>
    <xf numFmtId="3" fontId="14" fillId="0" borderId="31" xfId="0" applyNumberFormat="1" applyFont="1" applyBorder="1" applyAlignment="1">
      <alignment vertical="center" wrapText="1"/>
    </xf>
    <xf numFmtId="3" fontId="14" fillId="0" borderId="32" xfId="0" applyNumberFormat="1" applyFont="1" applyBorder="1" applyAlignment="1">
      <alignment vertical="center" wrapText="1"/>
    </xf>
    <xf numFmtId="3" fontId="14" fillId="15" borderId="33" xfId="0" applyNumberFormat="1" applyFont="1" applyFill="1" applyBorder="1" applyAlignment="1">
      <alignment vertical="center" wrapText="1"/>
    </xf>
    <xf numFmtId="3" fontId="14" fillId="0" borderId="33" xfId="0" applyNumberFormat="1" applyFont="1" applyBorder="1" applyAlignment="1">
      <alignment vertical="center" wrapText="1"/>
    </xf>
    <xf numFmtId="3" fontId="14" fillId="0" borderId="33" xfId="59" applyNumberFormat="1" applyFont="1" applyBorder="1" applyAlignment="1">
      <alignment vertical="center" wrapText="1"/>
    </xf>
    <xf numFmtId="3" fontId="14" fillId="0" borderId="34" xfId="0" applyNumberFormat="1" applyFont="1" applyBorder="1" applyAlignment="1">
      <alignment vertical="center" wrapText="1"/>
    </xf>
    <xf numFmtId="175" fontId="13" fillId="6" borderId="37" xfId="0" applyNumberFormat="1" applyFont="1" applyFill="1" applyBorder="1" applyAlignment="1">
      <alignment horizontal="right" vertical="center" wrapText="1"/>
    </xf>
    <xf numFmtId="3" fontId="14" fillId="0" borderId="38" xfId="0" applyNumberFormat="1" applyFont="1" applyBorder="1" applyAlignment="1">
      <alignment horizontal="right" vertical="center" wrapText="1"/>
    </xf>
    <xf numFmtId="3" fontId="14" fillId="0" borderId="39" xfId="0" applyNumberFormat="1" applyFont="1" applyBorder="1" applyAlignment="1">
      <alignment horizontal="right" vertical="center" wrapText="1"/>
    </xf>
    <xf numFmtId="3" fontId="1" fillId="6" borderId="40" xfId="0" applyNumberFormat="1" applyFont="1" applyFill="1" applyBorder="1" applyAlignment="1">
      <alignment vertical="center" wrapText="1"/>
    </xf>
    <xf numFmtId="3" fontId="1" fillId="6" borderId="3" xfId="0" applyNumberFormat="1" applyFont="1" applyFill="1" applyBorder="1" applyAlignment="1">
      <alignment vertical="center" wrapText="1"/>
    </xf>
    <xf numFmtId="3" fontId="1" fillId="6" borderId="41" xfId="0" applyNumberFormat="1" applyFont="1" applyFill="1" applyBorder="1" applyAlignment="1">
      <alignment vertical="center" wrapText="1"/>
    </xf>
    <xf numFmtId="175" fontId="2" fillId="59" borderId="42" xfId="0" applyNumberFormat="1" applyFont="1" applyFill="1" applyBorder="1" applyAlignment="1">
      <alignment horizontal="center" vertical="center" wrapText="1"/>
    </xf>
    <xf numFmtId="3" fontId="13" fillId="59" borderId="43" xfId="0" applyNumberFormat="1" applyFont="1" applyFill="1" applyBorder="1" applyAlignment="1">
      <alignment horizontal="center" vertical="center" wrapText="1"/>
    </xf>
    <xf numFmtId="3" fontId="13" fillId="59" borderId="44" xfId="0" applyNumberFormat="1" applyFont="1" applyFill="1" applyBorder="1" applyAlignment="1">
      <alignment horizontal="center" vertical="center" wrapText="1"/>
    </xf>
    <xf numFmtId="1" fontId="2" fillId="15" borderId="0" xfId="0" applyNumberFormat="1" applyFont="1" applyFill="1" applyAlignment="1">
      <alignment horizontal="left" vertical="top"/>
    </xf>
    <xf numFmtId="17" fontId="16" fillId="15" borderId="19" xfId="0" applyNumberFormat="1" applyFont="1" applyFill="1" applyBorder="1" applyAlignment="1">
      <alignment horizontal="left" vertical="center" wrapText="1"/>
    </xf>
    <xf numFmtId="0" fontId="16" fillId="15" borderId="19" xfId="0" applyFont="1" applyFill="1" applyBorder="1" applyAlignment="1">
      <alignment horizontal="left" vertical="center" wrapText="1"/>
    </xf>
    <xf numFmtId="0" fontId="14" fillId="15" borderId="0" xfId="0" applyFont="1" applyFill="1" applyAlignment="1">
      <alignment horizontal="right" vertical="center" wrapText="1"/>
    </xf>
    <xf numFmtId="0" fontId="14" fillId="15" borderId="20" xfId="0" applyFont="1" applyFill="1" applyBorder="1" applyAlignment="1">
      <alignment horizontal="right" vertical="center" wrapText="1"/>
    </xf>
    <xf numFmtId="0" fontId="15" fillId="15" borderId="0" xfId="0" applyFont="1" applyFill="1" applyAlignment="1">
      <alignment horizontal="center" vertical="center" wrapText="1"/>
    </xf>
    <xf numFmtId="0" fontId="15" fillId="0" borderId="21" xfId="0" applyFont="1" applyBorder="1" applyAlignment="1">
      <alignment horizontal="left" vertical="center" wrapText="1"/>
    </xf>
  </cellXfs>
  <cellStyles count="130">
    <cellStyle name="20% - Énfasis1" xfId="76" builtinId="30" customBuiltin="1"/>
    <cellStyle name="20% - Énfasis2" xfId="79" builtinId="34" customBuiltin="1"/>
    <cellStyle name="20% - Énfasis3" xfId="82" builtinId="38" customBuiltin="1"/>
    <cellStyle name="20% - Énfasis4" xfId="85" builtinId="42" customBuiltin="1"/>
    <cellStyle name="20% - Énfasis5" xfId="88" builtinId="46" customBuiltin="1"/>
    <cellStyle name="20% - Énfasis6" xfId="91" builtinId="50" customBuiltin="1"/>
    <cellStyle name="40% - Énfasis1" xfId="77" builtinId="31" customBuiltin="1"/>
    <cellStyle name="40% - Énfasis2" xfId="80" builtinId="35" customBuiltin="1"/>
    <cellStyle name="40% - Énfasis3" xfId="83" builtinId="39" customBuiltin="1"/>
    <cellStyle name="40% - Énfasis4" xfId="86" builtinId="43" customBuiltin="1"/>
    <cellStyle name="40% - Énfasis5" xfId="89" builtinId="47" customBuiltin="1"/>
    <cellStyle name="40% - Énfasis6" xfId="92" builtinId="51" customBuiltin="1"/>
    <cellStyle name="60% - Énfasis1 2" xfId="94" xr:uid="{00000000-0005-0000-0000-00000C000000}"/>
    <cellStyle name="60% - Énfasis1 3" xfId="93" xr:uid="{00000000-0005-0000-0000-00000D000000}"/>
    <cellStyle name="60% - Énfasis2 2" xfId="96" xr:uid="{00000000-0005-0000-0000-00000E000000}"/>
    <cellStyle name="60% - Énfasis2 3" xfId="95" xr:uid="{00000000-0005-0000-0000-00000F000000}"/>
    <cellStyle name="60% - Énfasis3 2" xfId="98" xr:uid="{00000000-0005-0000-0000-000010000000}"/>
    <cellStyle name="60% - Énfasis3 3" xfId="97" xr:uid="{00000000-0005-0000-0000-000011000000}"/>
    <cellStyle name="60% - Énfasis4 2" xfId="100" xr:uid="{00000000-0005-0000-0000-000012000000}"/>
    <cellStyle name="60% - Énfasis4 3" xfId="99" xr:uid="{00000000-0005-0000-0000-000013000000}"/>
    <cellStyle name="60% - Énfasis5 2" xfId="102" xr:uid="{00000000-0005-0000-0000-000014000000}"/>
    <cellStyle name="60% - Énfasis5 3" xfId="101" xr:uid="{00000000-0005-0000-0000-000015000000}"/>
    <cellStyle name="60% - Énfasis6 2" xfId="104" xr:uid="{00000000-0005-0000-0000-000016000000}"/>
    <cellStyle name="60% - Énfasis6 3" xfId="103" xr:uid="{00000000-0005-0000-0000-000017000000}"/>
    <cellStyle name="Bueno" xfId="64" builtinId="26" customBuiltin="1"/>
    <cellStyle name="Cálculo" xfId="68" builtinId="22" customBuiltin="1"/>
    <cellStyle name="Celda de comprobación" xfId="70" builtinId="23" customBuiltin="1"/>
    <cellStyle name="Celda vinculada" xfId="69" builtinId="24" customBuiltin="1"/>
    <cellStyle name="Encabezado 1" xfId="60" builtinId="16" customBuiltin="1"/>
    <cellStyle name="Encabezado 4" xfId="63" builtinId="19" customBuiltin="1"/>
    <cellStyle name="Énfasis1" xfId="75" builtinId="29" customBuiltin="1"/>
    <cellStyle name="Énfasis2" xfId="78" builtinId="33" customBuiltin="1"/>
    <cellStyle name="Énfasis3" xfId="81" builtinId="37" customBuiltin="1"/>
    <cellStyle name="Énfasis4" xfId="84" builtinId="41" customBuiltin="1"/>
    <cellStyle name="Énfasis5" xfId="87" builtinId="45" customBuiltin="1"/>
    <cellStyle name="Énfasis6" xfId="90" builtinId="49" customBuiltin="1"/>
    <cellStyle name="Entrada" xfId="66" builtinId="20" customBuiltin="1"/>
    <cellStyle name="Euro" xfId="3" xr:uid="{00000000-0005-0000-0000-000025000000}"/>
    <cellStyle name="Euro 2" xfId="105" xr:uid="{00000000-0005-0000-0000-000026000000}"/>
    <cellStyle name="Incorrecto" xfId="65" builtinId="27" customBuiltin="1"/>
    <cellStyle name="Millares" xfId="59" builtinId="3"/>
    <cellStyle name="Millares [0]" xfId="129" builtinId="6"/>
    <cellStyle name="Millares [0] 2" xfId="4" xr:uid="{00000000-0005-0000-0000-000029000000}"/>
    <cellStyle name="Millares [0] 3" xfId="58" xr:uid="{00000000-0005-0000-0000-00002A000000}"/>
    <cellStyle name="Millares 2" xfId="5" xr:uid="{00000000-0005-0000-0000-00002B000000}"/>
    <cellStyle name="Millares 2 2" xfId="6" xr:uid="{00000000-0005-0000-0000-00002C000000}"/>
    <cellStyle name="Millares 2 3" xfId="7" xr:uid="{00000000-0005-0000-0000-00002D000000}"/>
    <cellStyle name="Millares 2 4" xfId="107" xr:uid="{00000000-0005-0000-0000-00002E000000}"/>
    <cellStyle name="Millares 3" xfId="8" xr:uid="{00000000-0005-0000-0000-00002F000000}"/>
    <cellStyle name="Millares 3 2" xfId="109" xr:uid="{00000000-0005-0000-0000-000030000000}"/>
    <cellStyle name="Millares 3 2 2" xfId="110" xr:uid="{00000000-0005-0000-0000-000031000000}"/>
    <cellStyle name="Millares 3 3" xfId="111" xr:uid="{00000000-0005-0000-0000-000032000000}"/>
    <cellStyle name="Millares 3 4" xfId="112" xr:uid="{00000000-0005-0000-0000-000033000000}"/>
    <cellStyle name="Millares 3 5" xfId="113" xr:uid="{00000000-0005-0000-0000-000034000000}"/>
    <cellStyle name="Millares 3 6" xfId="108" xr:uid="{00000000-0005-0000-0000-000035000000}"/>
    <cellStyle name="Millares 4" xfId="9" xr:uid="{00000000-0005-0000-0000-000036000000}"/>
    <cellStyle name="Millares 4 2" xfId="114" xr:uid="{00000000-0005-0000-0000-000037000000}"/>
    <cellStyle name="Millares 5" xfId="106" xr:uid="{00000000-0005-0000-0000-000038000000}"/>
    <cellStyle name="Moneda 2" xfId="10" xr:uid="{00000000-0005-0000-0000-000039000000}"/>
    <cellStyle name="Moneda 3" xfId="11" xr:uid="{00000000-0005-0000-0000-00003A000000}"/>
    <cellStyle name="Neutral 2" xfId="116" xr:uid="{00000000-0005-0000-0000-00003B000000}"/>
    <cellStyle name="Neutral 3" xfId="115" xr:uid="{00000000-0005-0000-0000-00003C000000}"/>
    <cellStyle name="Normal" xfId="0" builtinId="0"/>
    <cellStyle name="Normal 10" xfId="1" xr:uid="{00000000-0005-0000-0000-00003E000000}"/>
    <cellStyle name="Normal 11" xfId="12" xr:uid="{00000000-0005-0000-0000-00003F000000}"/>
    <cellStyle name="Normal 12" xfId="13" xr:uid="{00000000-0005-0000-0000-000040000000}"/>
    <cellStyle name="Normal 13" xfId="14" xr:uid="{00000000-0005-0000-0000-000041000000}"/>
    <cellStyle name="Normal 14" xfId="15" xr:uid="{00000000-0005-0000-0000-000042000000}"/>
    <cellStyle name="Normal 15" xfId="16" xr:uid="{00000000-0005-0000-0000-000043000000}"/>
    <cellStyle name="Normal 16" xfId="17" xr:uid="{00000000-0005-0000-0000-000044000000}"/>
    <cellStyle name="Normal 17" xfId="18" xr:uid="{00000000-0005-0000-0000-000045000000}"/>
    <cellStyle name="Normal 18" xfId="19" xr:uid="{00000000-0005-0000-0000-000046000000}"/>
    <cellStyle name="Normal 19" xfId="20" xr:uid="{00000000-0005-0000-0000-000047000000}"/>
    <cellStyle name="Normal 2" xfId="2" xr:uid="{00000000-0005-0000-0000-000048000000}"/>
    <cellStyle name="Normal 2 10" xfId="21" xr:uid="{00000000-0005-0000-0000-000049000000}"/>
    <cellStyle name="Normal 2 2" xfId="22" xr:uid="{00000000-0005-0000-0000-00004A000000}"/>
    <cellStyle name="Normal 2 2 2" xfId="23" xr:uid="{00000000-0005-0000-0000-00004B000000}"/>
    <cellStyle name="Normal 2 2 3" xfId="24" xr:uid="{00000000-0005-0000-0000-00004C000000}"/>
    <cellStyle name="Normal 2 2 4" xfId="117" xr:uid="{00000000-0005-0000-0000-00004D000000}"/>
    <cellStyle name="Normal 2 21" xfId="25" xr:uid="{00000000-0005-0000-0000-00004E000000}"/>
    <cellStyle name="Normal 2 3" xfId="26" xr:uid="{00000000-0005-0000-0000-00004F000000}"/>
    <cellStyle name="Normal 2 30" xfId="27" xr:uid="{00000000-0005-0000-0000-000050000000}"/>
    <cellStyle name="Normal 2 31" xfId="28" xr:uid="{00000000-0005-0000-0000-000051000000}"/>
    <cellStyle name="Normal 20" xfId="29" xr:uid="{00000000-0005-0000-0000-000052000000}"/>
    <cellStyle name="Normal 21" xfId="30" xr:uid="{00000000-0005-0000-0000-000053000000}"/>
    <cellStyle name="Normal 23" xfId="31" xr:uid="{00000000-0005-0000-0000-000054000000}"/>
    <cellStyle name="Normal 24" xfId="32" xr:uid="{00000000-0005-0000-0000-000055000000}"/>
    <cellStyle name="Normal 25" xfId="33" xr:uid="{00000000-0005-0000-0000-000056000000}"/>
    <cellStyle name="Normal 26" xfId="34" xr:uid="{00000000-0005-0000-0000-000057000000}"/>
    <cellStyle name="Normal 27" xfId="35" xr:uid="{00000000-0005-0000-0000-000058000000}"/>
    <cellStyle name="Normal 28" xfId="36" xr:uid="{00000000-0005-0000-0000-000059000000}"/>
    <cellStyle name="Normal 29" xfId="37" xr:uid="{00000000-0005-0000-0000-00005A000000}"/>
    <cellStyle name="Normal 3" xfId="38" xr:uid="{00000000-0005-0000-0000-00005B000000}"/>
    <cellStyle name="Normal 3 2" xfId="39" xr:uid="{00000000-0005-0000-0000-00005C000000}"/>
    <cellStyle name="Normal 3 2 2" xfId="40" xr:uid="{00000000-0005-0000-0000-00005D000000}"/>
    <cellStyle name="Normal 3 2 3" xfId="119" xr:uid="{00000000-0005-0000-0000-00005E000000}"/>
    <cellStyle name="Normal 3 3" xfId="41" xr:uid="{00000000-0005-0000-0000-00005F000000}"/>
    <cellStyle name="Normal 3 3 2" xfId="120" xr:uid="{00000000-0005-0000-0000-000060000000}"/>
    <cellStyle name="Normal 3 4" xfId="121" xr:uid="{00000000-0005-0000-0000-000061000000}"/>
    <cellStyle name="Normal 3 5" xfId="122" xr:uid="{00000000-0005-0000-0000-000062000000}"/>
    <cellStyle name="Normal 3 6" xfId="118" xr:uid="{00000000-0005-0000-0000-000063000000}"/>
    <cellStyle name="Normal 30" xfId="42" xr:uid="{00000000-0005-0000-0000-000064000000}"/>
    <cellStyle name="Normal 4" xfId="43" xr:uid="{00000000-0005-0000-0000-000065000000}"/>
    <cellStyle name="Normal 4 2" xfId="44" xr:uid="{00000000-0005-0000-0000-000066000000}"/>
    <cellStyle name="Normal 4 3" xfId="45" xr:uid="{00000000-0005-0000-0000-000067000000}"/>
    <cellStyle name="Normal 4 4" xfId="123" xr:uid="{00000000-0005-0000-0000-000068000000}"/>
    <cellStyle name="Normal 5" xfId="46" xr:uid="{00000000-0005-0000-0000-000069000000}"/>
    <cellStyle name="Normal 5 2" xfId="47" xr:uid="{00000000-0005-0000-0000-00006A000000}"/>
    <cellStyle name="Normal 5 3" xfId="48" xr:uid="{00000000-0005-0000-0000-00006B000000}"/>
    <cellStyle name="Normal 6" xfId="49" xr:uid="{00000000-0005-0000-0000-00006C000000}"/>
    <cellStyle name="Normal 6 2" xfId="50" xr:uid="{00000000-0005-0000-0000-00006D000000}"/>
    <cellStyle name="Normal 7" xfId="51" xr:uid="{00000000-0005-0000-0000-00006E000000}"/>
    <cellStyle name="Normal 8" xfId="52" xr:uid="{00000000-0005-0000-0000-00006F000000}"/>
    <cellStyle name="Normal 9" xfId="53" xr:uid="{00000000-0005-0000-0000-000070000000}"/>
    <cellStyle name="Notas" xfId="72" builtinId="10" customBuiltin="1"/>
    <cellStyle name="Notas 2" xfId="124" xr:uid="{00000000-0005-0000-0000-000072000000}"/>
    <cellStyle name="Porcentaje" xfId="128" builtinId="5"/>
    <cellStyle name="Porcentaje 2" xfId="125" xr:uid="{00000000-0005-0000-0000-000073000000}"/>
    <cellStyle name="Porcentual 2" xfId="54" xr:uid="{00000000-0005-0000-0000-000074000000}"/>
    <cellStyle name="Porcentual 2 2" xfId="55" xr:uid="{00000000-0005-0000-0000-000075000000}"/>
    <cellStyle name="Porcentual 2 3" xfId="56" xr:uid="{00000000-0005-0000-0000-000076000000}"/>
    <cellStyle name="Porcentual 3" xfId="57" xr:uid="{00000000-0005-0000-0000-000077000000}"/>
    <cellStyle name="Salida" xfId="67" builtinId="21" customBuiltin="1"/>
    <cellStyle name="Texto de advertencia" xfId="71" builtinId="11" customBuiltin="1"/>
    <cellStyle name="Texto explicativo" xfId="73" builtinId="53" customBuiltin="1"/>
    <cellStyle name="Título 2" xfId="61" builtinId="17" customBuiltin="1"/>
    <cellStyle name="Título 3" xfId="62" builtinId="18" customBuiltin="1"/>
    <cellStyle name="Título 4" xfId="127" xr:uid="{00000000-0005-0000-0000-00007D000000}"/>
    <cellStyle name="Título 5" xfId="126" xr:uid="{00000000-0005-0000-0000-00007E000000}"/>
    <cellStyle name="Total" xfId="74" builtinId="25" customBuiltin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CCCC"/>
      <color rgb="FF3A4CCE"/>
      <color rgb="FFFF9396"/>
      <color rgb="FFFFFFCC"/>
      <color rgb="FFFFFF99"/>
      <color rgb="FFFF7C80"/>
      <color rgb="FFEC692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Distribución Ejecución 2026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525900269875023"/>
          <c:y val="7.5632647803244232E-2"/>
          <c:w val="0.8401247483434896"/>
          <c:h val="0.661934829615622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'2026 RESUMEN'!$G$60</c:f>
              <c:strCache>
                <c:ptCount val="1"/>
                <c:pt idx="0">
                  <c:v>Iniciativas de Inversión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RESUMEN'!$H$60:$S$60</c:f>
              <c:numCache>
                <c:formatCode>#,##0;\(#,##0\)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1403442.2070000002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85-406F-A578-C8F37D244160}"/>
            </c:ext>
          </c:extLst>
        </c:ser>
        <c:ser>
          <c:idx val="1"/>
          <c:order val="1"/>
          <c:tx>
            <c:strRef>
              <c:f>'2026 RESUMEN'!$G$61</c:f>
              <c:strCache>
                <c:ptCount val="1"/>
                <c:pt idx="0">
                  <c:v>Adquisición de Activos no Financieros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RESUMEN'!$H$61:$S$61</c:f>
              <c:numCache>
                <c:formatCode>#,##0</c:formatCode>
                <c:ptCount val="12"/>
                <c:pt idx="0">
                  <c:v>0</c:v>
                </c:pt>
                <c:pt idx="1">
                  <c:v>949731.26300000004</c:v>
                </c:pt>
                <c:pt idx="2">
                  <c:v>3462.15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85-406F-A578-C8F37D244160}"/>
            </c:ext>
          </c:extLst>
        </c:ser>
        <c:ser>
          <c:idx val="2"/>
          <c:order val="2"/>
          <c:tx>
            <c:strRef>
              <c:f>'2026 RESUMEN'!$G$62</c:f>
              <c:strCache>
                <c:ptCount val="1"/>
                <c:pt idx="0">
                  <c:v>Transferencia de Capital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RESUMEN'!$H$62:$S$62</c:f>
              <c:numCache>
                <c:formatCode>#,##0;\(#,##0\)</c:formatCode>
                <c:ptCount val="12"/>
                <c:pt idx="0">
                  <c:v>0</c:v>
                </c:pt>
                <c:pt idx="1">
                  <c:v>6446010.8619999997</c:v>
                </c:pt>
                <c:pt idx="2">
                  <c:v>517941.04100000003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85-406F-A578-C8F37D244160}"/>
            </c:ext>
          </c:extLst>
        </c:ser>
        <c:ser>
          <c:idx val="3"/>
          <c:order val="3"/>
          <c:tx>
            <c:strRef>
              <c:f>'2026 RESUMEN'!$G$64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RESUMEN'!$H$64:$S$64</c:f>
              <c:numCache>
                <c:formatCode>#,##0</c:formatCode>
                <c:ptCount val="12"/>
                <c:pt idx="0">
                  <c:v>0</c:v>
                </c:pt>
                <c:pt idx="1">
                  <c:v>883510</c:v>
                </c:pt>
                <c:pt idx="2">
                  <c:v>35490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85-406F-A578-C8F37D244160}"/>
            </c:ext>
          </c:extLst>
        </c:ser>
        <c:ser>
          <c:idx val="4"/>
          <c:order val="4"/>
          <c:tx>
            <c:strRef>
              <c:f>'2026 RESUMEN'!$G$65</c:f>
              <c:strCache>
                <c:ptCount val="1"/>
                <c:pt idx="0">
                  <c:v>Bienes y Servicios de Consumo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RESUMEN'!$H$65:$S$65</c:f>
              <c:numCache>
                <c:formatCode>#,##0;\(#,##0\)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5-406F-A578-C8F37D244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926976"/>
        <c:axId val="230932864"/>
      </c:barChart>
      <c:catAx>
        <c:axId val="2309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0932864"/>
        <c:crosses val="autoZero"/>
        <c:auto val="1"/>
        <c:lblAlgn val="ctr"/>
        <c:lblOffset val="100"/>
        <c:noMultiLvlLbl val="0"/>
      </c:catAx>
      <c:valAx>
        <c:axId val="23093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09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991625302294804"/>
          <c:y val="0.86305843841035168"/>
          <c:w val="0.66818932372969508"/>
          <c:h val="0.116778603084983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chemeClr val="tx1"/>
                </a:solidFill>
              </a:rPr>
              <a:t>Ejecución Presupuestaria año 2026 distribuida por Año Priorización CORE de las IDIs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537993088632571"/>
          <c:y val="0.14664819132245341"/>
          <c:w val="0.83712088258399464"/>
          <c:h val="0.7042859865980439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'2026 RESUMEN'!$C$109:$C$127</c:f>
              <c:strCache>
                <c:ptCount val="19"/>
                <c:pt idx="0">
                  <c:v>2008.</c:v>
                </c:pt>
                <c:pt idx="1">
                  <c:v>2009.</c:v>
                </c:pt>
                <c:pt idx="2">
                  <c:v>2010.</c:v>
                </c:pt>
                <c:pt idx="3">
                  <c:v>2011.</c:v>
                </c:pt>
                <c:pt idx="4">
                  <c:v>2012.</c:v>
                </c:pt>
                <c:pt idx="5">
                  <c:v>2013.</c:v>
                </c:pt>
                <c:pt idx="6">
                  <c:v>2014.</c:v>
                </c:pt>
                <c:pt idx="7">
                  <c:v>2015.</c:v>
                </c:pt>
                <c:pt idx="8">
                  <c:v>2016.</c:v>
                </c:pt>
                <c:pt idx="9">
                  <c:v>2017.</c:v>
                </c:pt>
                <c:pt idx="10">
                  <c:v>2018.</c:v>
                </c:pt>
                <c:pt idx="11">
                  <c:v>2019.</c:v>
                </c:pt>
                <c:pt idx="12">
                  <c:v>2020.</c:v>
                </c:pt>
                <c:pt idx="13">
                  <c:v>2021.</c:v>
                </c:pt>
                <c:pt idx="14">
                  <c:v>2022.</c:v>
                </c:pt>
                <c:pt idx="15">
                  <c:v>2023.</c:v>
                </c:pt>
                <c:pt idx="16">
                  <c:v>2024.</c:v>
                </c:pt>
                <c:pt idx="17">
                  <c:v>2025.</c:v>
                </c:pt>
                <c:pt idx="18">
                  <c:v>2026.</c:v>
                </c:pt>
              </c:strCache>
            </c:strRef>
          </c:cat>
          <c:val>
            <c:numRef>
              <c:f>'2026 RESUMEN'!$E$109:$E$127</c:f>
              <c:numCache>
                <c:formatCode>#,##0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506612.12600000005</c:v>
                </c:pt>
                <c:pt idx="11">
                  <c:v>80650.747999999992</c:v>
                </c:pt>
                <c:pt idx="12">
                  <c:v>46338.47</c:v>
                </c:pt>
                <c:pt idx="13">
                  <c:v>386367.64600000007</c:v>
                </c:pt>
                <c:pt idx="14">
                  <c:v>1531.8979999999999</c:v>
                </c:pt>
                <c:pt idx="15">
                  <c:v>331554.842</c:v>
                </c:pt>
                <c:pt idx="16">
                  <c:v>2084152.193</c:v>
                </c:pt>
                <c:pt idx="17">
                  <c:v>6802379.5999999996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A8-41C7-9A4F-79E0FDC30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1031936"/>
        <c:axId val="231033472"/>
      </c:barChart>
      <c:catAx>
        <c:axId val="23103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1033472"/>
        <c:crosses val="autoZero"/>
        <c:auto val="1"/>
        <c:lblAlgn val="ctr"/>
        <c:lblOffset val="100"/>
        <c:noMultiLvlLbl val="0"/>
      </c:catAx>
      <c:valAx>
        <c:axId val="23103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103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L">
                <a:solidFill>
                  <a:schemeClr val="tx1"/>
                </a:solidFill>
              </a:rPr>
              <a:t>DISTRIBUCIÓN PORCENTUAL POR PROVINCIA FNDR 2026</a:t>
            </a:r>
          </a:p>
        </c:rich>
      </c:tx>
      <c:layout>
        <c:manualLayout>
          <c:xMode val="edge"/>
          <c:yMode val="edge"/>
          <c:x val="0.28396275586878611"/>
          <c:y val="3.10186254870599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E90-4E2F-9F1D-9C71134F763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E90-4E2F-9F1D-9C71134F763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E90-4E2F-9F1D-9C71134F763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E90-4E2F-9F1D-9C71134F7633}"/>
              </c:ext>
            </c:extLst>
          </c:dPt>
          <c:dLbls>
            <c:dLbl>
              <c:idx val="0"/>
              <c:layout>
                <c:manualLayout>
                  <c:x val="-6.9788682017042497E-2"/>
                  <c:y val="9.464090970747547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90-4E2F-9F1D-9C71134F7633}"/>
                </c:ext>
              </c:extLst>
            </c:dLbl>
            <c:dLbl>
              <c:idx val="1"/>
              <c:layout>
                <c:manualLayout>
                  <c:x val="-9.8727647384821496E-2"/>
                  <c:y val="3.5315744963401827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90-4E2F-9F1D-9C71134F7633}"/>
                </c:ext>
              </c:extLst>
            </c:dLbl>
            <c:dLbl>
              <c:idx val="2"/>
              <c:layout>
                <c:manualLayout>
                  <c:x val="-9.329262182711559E-2"/>
                  <c:y val="-0.1060212612750035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90-4E2F-9F1D-9C71134F7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'2026 RESUMEN'!$V$99:$V$102</c:f>
              <c:strCache>
                <c:ptCount val="4"/>
                <c:pt idx="0">
                  <c:v>ELQUI</c:v>
                </c:pt>
                <c:pt idx="1">
                  <c:v>LIMARÍ</c:v>
                </c:pt>
                <c:pt idx="2">
                  <c:v>CHOAPA</c:v>
                </c:pt>
                <c:pt idx="3">
                  <c:v>REGIONAL</c:v>
                </c:pt>
              </c:strCache>
            </c:strRef>
          </c:cat>
          <c:val>
            <c:numRef>
              <c:f>'2026 RESUMEN'!$W$99:$W$102</c:f>
              <c:numCache>
                <c:formatCode>#,##0</c:formatCode>
                <c:ptCount val="4"/>
                <c:pt idx="0">
                  <c:v>1369759.878</c:v>
                </c:pt>
                <c:pt idx="1">
                  <c:v>748655.92400000012</c:v>
                </c:pt>
                <c:pt idx="2">
                  <c:v>1022436.3099999999</c:v>
                </c:pt>
                <c:pt idx="3">
                  <c:v>7098735.4109999994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B-468E-8A14-2366F8845AA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</xdr:colOff>
      <xdr:row>3</xdr:row>
      <xdr:rowOff>23812</xdr:rowOff>
    </xdr:from>
    <xdr:to>
      <xdr:col>34</xdr:col>
      <xdr:colOff>585108</xdr:colOff>
      <xdr:row>36</xdr:row>
      <xdr:rowOff>154779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CF8AB9-C5BD-4BA9-99A7-3CAF429B0D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27215</xdr:colOff>
      <xdr:row>107</xdr:row>
      <xdr:rowOff>32487</xdr:rowOff>
    </xdr:from>
    <xdr:to>
      <xdr:col>15</xdr:col>
      <xdr:colOff>610621</xdr:colOff>
      <xdr:row>129</xdr:row>
      <xdr:rowOff>54429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E03DEDB-F4C1-4C5D-9D19-B55F8AC4C947}"/>
            </a:ext>
            <a:ext uri="{147F2762-F138-4A5C-976F-8EAC2B608ADB}">
              <a16:predDERef xmlns:a16="http://schemas.microsoft.com/office/drawing/2014/main" pred="{28CF8AB9-C5BD-4BA9-99A7-3CAF429B0D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16158</xdr:colOff>
      <xdr:row>106</xdr:row>
      <xdr:rowOff>200874</xdr:rowOff>
    </xdr:from>
    <xdr:to>
      <xdr:col>24</xdr:col>
      <xdr:colOff>682058</xdr:colOff>
      <xdr:row>127</xdr:row>
      <xdr:rowOff>127566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914B900-532F-4ECA-8E59-28B3AB5DCA72}"/>
            </a:ext>
            <a:ext uri="{147F2762-F138-4A5C-976F-8EAC2B608ADB}">
              <a16:predDERef xmlns:a16="http://schemas.microsoft.com/office/drawing/2014/main" pred="{EE03DEDB-F4C1-4C5D-9D19-B55F8AC4C9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71"/>
  <sheetViews>
    <sheetView tabSelected="1" topLeftCell="A99" zoomScale="70" zoomScaleNormal="70" workbookViewId="0">
      <selection activeCell="M73" sqref="M73"/>
    </sheetView>
  </sheetViews>
  <sheetFormatPr baseColWidth="10" defaultColWidth="11.42578125" defaultRowHeight="16.5"/>
  <cols>
    <col min="1" max="1" width="5.85546875" style="8" customWidth="1"/>
    <col min="2" max="2" width="8" style="44" customWidth="1"/>
    <col min="3" max="3" width="7.140625" style="44" customWidth="1"/>
    <col min="4" max="4" width="28.42578125" style="46" customWidth="1"/>
    <col min="5" max="5" width="21.85546875" style="8" customWidth="1"/>
    <col min="6" max="6" width="18" style="8" customWidth="1"/>
    <col min="7" max="7" width="17.28515625" style="8" customWidth="1"/>
    <col min="8" max="8" width="15.7109375" style="8" customWidth="1"/>
    <col min="9" max="9" width="17.7109375" style="8" bestFit="1" customWidth="1"/>
    <col min="10" max="13" width="16.42578125" style="8" bestFit="1" customWidth="1"/>
    <col min="14" max="14" width="18.85546875" style="8" customWidth="1"/>
    <col min="15" max="15" width="19" style="8" customWidth="1"/>
    <col min="16" max="16" width="18.42578125" style="8" customWidth="1"/>
    <col min="17" max="17" width="18.28515625" style="8" customWidth="1"/>
    <col min="18" max="18" width="16.5703125" style="8" customWidth="1"/>
    <col min="19" max="19" width="16.7109375" style="8" customWidth="1"/>
    <col min="20" max="20" width="17.85546875" style="8" customWidth="1"/>
    <col min="21" max="21" width="18.7109375" style="8" customWidth="1"/>
    <col min="22" max="22" width="37.42578125" style="8" customWidth="1"/>
    <col min="23" max="23" width="17" style="8" bestFit="1" customWidth="1"/>
    <col min="24" max="24" width="11.42578125" style="8"/>
    <col min="25" max="25" width="11.42578125" style="8" customWidth="1"/>
    <col min="26" max="16384" width="11.42578125" style="8"/>
  </cols>
  <sheetData>
    <row r="1" spans="1:21" ht="12.75" customHeight="1">
      <c r="A1" s="282" t="s">
        <v>0</v>
      </c>
      <c r="B1" s="193"/>
      <c r="C1" s="283"/>
      <c r="D1" s="283"/>
      <c r="E1" s="283"/>
      <c r="F1" s="28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1" ht="25.5" customHeight="1">
      <c r="A2" s="282" t="s">
        <v>1</v>
      </c>
      <c r="B2" s="193"/>
      <c r="C2" s="283"/>
      <c r="D2" s="283"/>
      <c r="E2" s="283"/>
      <c r="F2" s="283"/>
      <c r="G2" s="193"/>
      <c r="H2" s="284" t="s">
        <v>2</v>
      </c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</row>
    <row r="3" spans="1:21" ht="17.25" customHeight="1">
      <c r="A3" s="193"/>
      <c r="B3" s="350">
        <v>46095</v>
      </c>
      <c r="C3" s="351"/>
      <c r="D3" s="351"/>
      <c r="E3" s="351"/>
      <c r="F3" s="351"/>
      <c r="G3" s="193"/>
      <c r="H3" s="39" t="s">
        <v>3</v>
      </c>
      <c r="I3" s="39" t="s">
        <v>3</v>
      </c>
      <c r="J3" s="39" t="s">
        <v>3</v>
      </c>
      <c r="K3" s="39" t="s">
        <v>3</v>
      </c>
      <c r="L3" s="39" t="s">
        <v>3</v>
      </c>
      <c r="M3" s="39" t="s">
        <v>3</v>
      </c>
      <c r="N3" s="39" t="s">
        <v>3</v>
      </c>
      <c r="O3" s="39" t="s">
        <v>3</v>
      </c>
      <c r="P3" s="39" t="s">
        <v>3</v>
      </c>
      <c r="Q3" s="39" t="s">
        <v>3</v>
      </c>
      <c r="R3" s="39" t="s">
        <v>3</v>
      </c>
      <c r="S3" s="39" t="s">
        <v>3</v>
      </c>
      <c r="T3" s="193"/>
      <c r="U3" s="193"/>
    </row>
    <row r="4" spans="1:21" ht="16.5" customHeight="1">
      <c r="B4" s="18" t="s">
        <v>4</v>
      </c>
      <c r="C4" s="17" t="s">
        <v>5</v>
      </c>
      <c r="D4" s="114" t="s">
        <v>6</v>
      </c>
      <c r="E4" s="18" t="s">
        <v>7</v>
      </c>
      <c r="F4" s="18" t="s">
        <v>8</v>
      </c>
      <c r="G4" s="19" t="s">
        <v>9</v>
      </c>
      <c r="H4" s="29" t="s">
        <v>10</v>
      </c>
      <c r="I4" s="29" t="s">
        <v>11</v>
      </c>
      <c r="J4" s="29" t="s">
        <v>12</v>
      </c>
      <c r="K4" s="29" t="s">
        <v>13</v>
      </c>
      <c r="L4" s="29" t="s">
        <v>14</v>
      </c>
      <c r="M4" s="29" t="s">
        <v>15</v>
      </c>
      <c r="N4" s="29" t="s">
        <v>16</v>
      </c>
      <c r="O4" s="29" t="s">
        <v>17</v>
      </c>
      <c r="P4" s="29" t="s">
        <v>18</v>
      </c>
      <c r="Q4" s="29" t="s">
        <v>19</v>
      </c>
      <c r="R4" s="29" t="s">
        <v>20</v>
      </c>
      <c r="S4" s="29" t="s">
        <v>21</v>
      </c>
      <c r="T4" s="29" t="s">
        <v>3</v>
      </c>
      <c r="U4" s="18" t="s">
        <v>22</v>
      </c>
    </row>
    <row r="5" spans="1:21" ht="33">
      <c r="B5" s="115">
        <v>22</v>
      </c>
      <c r="C5" s="223">
        <v>11</v>
      </c>
      <c r="D5" s="201" t="s">
        <v>23</v>
      </c>
      <c r="E5" s="35">
        <v>1113209</v>
      </c>
      <c r="F5" s="35">
        <f>+E5</f>
        <v>1113209</v>
      </c>
      <c r="G5" s="35">
        <f>SUMIF('2026 FNDR'!B5:B266,$B$5,'2026 FNDR'!P5:P266)</f>
        <v>292581</v>
      </c>
      <c r="H5" s="35">
        <f>SUMIFS('2026 FNDR'!R$4:R$392,'2026 FNDR'!$B$4:$B$392,$B$5)</f>
        <v>0</v>
      </c>
      <c r="I5" s="35">
        <f>SUMIFS('2026 FNDR'!S$4:S$491,'2026 FNDR'!$B$4:$B$491,$B$5)</f>
        <v>0</v>
      </c>
      <c r="J5" s="35">
        <f>SUMIFS('2026 FNDR'!T$4:T$138,'2026 FNDR'!$B$4:$B$138,$B$5)</f>
        <v>0</v>
      </c>
      <c r="K5" s="35">
        <f>SUMIFS('2026 FNDR'!U$4:U$138,'2026 FNDR'!$B$4:$B$138,$B$5)</f>
        <v>0</v>
      </c>
      <c r="L5" s="35">
        <f>SUMIFS('2026 FNDR'!V$4:V$491,'2026 FNDR'!$B$4:$B$491,$B$5)</f>
        <v>0</v>
      </c>
      <c r="M5" s="35">
        <f>SUMIFS('2026 FNDR'!W$4:W$491,'2026 FNDR'!$B$4:$B$491,$B$5)</f>
        <v>0</v>
      </c>
      <c r="N5" s="35">
        <f>SUMIFS('2026 FNDR'!X$4:X$221,'2026 FNDR'!$B$4:$B$221,$B$5)</f>
        <v>0</v>
      </c>
      <c r="O5" s="35">
        <f>SUMIFS('2026 FNDR'!Y$4:Y$491,'2026 FNDR'!$B$4:$B$491,$B$5)</f>
        <v>0</v>
      </c>
      <c r="P5" s="35">
        <f>SUMIFS('2026 FNDR'!Z$4:Z$491,'2026 FNDR'!$B$4:$B$491,$B$5)</f>
        <v>0</v>
      </c>
      <c r="Q5" s="35">
        <f>SUMIFS('2026 FNDR'!AA$4:AA$491,'2026 FNDR'!$B$4:$B$491,$B$5)</f>
        <v>0</v>
      </c>
      <c r="R5" s="35">
        <f>SUMIFS('2026 FNDR'!AB$4:AB$221,'2026 FNDR'!$B$4:$B$221,$B$5)</f>
        <v>0</v>
      </c>
      <c r="S5" s="35">
        <f>SUMIFS('2026 FNDR'!AC$4:AC$491,'2026 FNDR'!$B$4:$B$491,$B$5)</f>
        <v>0</v>
      </c>
      <c r="T5" s="35">
        <f>SUM(H5:S5)</f>
        <v>0</v>
      </c>
      <c r="U5" s="279">
        <f>+F5-T5</f>
        <v>1113209</v>
      </c>
    </row>
    <row r="6" spans="1:21" ht="13.5" customHeight="1">
      <c r="B6" s="115">
        <v>24</v>
      </c>
      <c r="C6" s="116"/>
      <c r="D6" s="201" t="s">
        <v>24</v>
      </c>
      <c r="E6" s="35">
        <f>+E7+E8</f>
        <v>18720753</v>
      </c>
      <c r="F6" s="35">
        <f>SUM(F7:F8)</f>
        <v>22189580</v>
      </c>
      <c r="G6" s="35">
        <f>+G7+G8</f>
        <v>19808580</v>
      </c>
      <c r="H6" s="35">
        <f>SUM(H7:H8)</f>
        <v>0</v>
      </c>
      <c r="I6" s="35">
        <f>SUM(I7:I8)</f>
        <v>883510</v>
      </c>
      <c r="J6" s="35">
        <f>SUM(J7:J8)</f>
        <v>35490</v>
      </c>
      <c r="K6" s="35">
        <f t="shared" ref="K6:Q6" si="0">SUM(K7:K8)</f>
        <v>0</v>
      </c>
      <c r="L6" s="35">
        <f t="shared" si="0"/>
        <v>0</v>
      </c>
      <c r="M6" s="35">
        <f t="shared" si="0"/>
        <v>0</v>
      </c>
      <c r="N6" s="35">
        <f>SUM(N7:N8)</f>
        <v>0</v>
      </c>
      <c r="O6" s="35">
        <f t="shared" si="0"/>
        <v>0</v>
      </c>
      <c r="P6" s="35">
        <f>SUM(P7:P8)</f>
        <v>0</v>
      </c>
      <c r="Q6" s="35">
        <f t="shared" si="0"/>
        <v>0</v>
      </c>
      <c r="R6" s="35">
        <f>SUM(R7:R8)</f>
        <v>0</v>
      </c>
      <c r="S6" s="35">
        <f>SUM(S7:S8)</f>
        <v>0</v>
      </c>
      <c r="T6" s="35">
        <f>SUM(T7:T8)</f>
        <v>919000</v>
      </c>
      <c r="U6" s="279">
        <f>SUM(U7:U8)</f>
        <v>21270580</v>
      </c>
    </row>
    <row r="7" spans="1:21" ht="13.5" customHeight="1">
      <c r="B7" s="108"/>
      <c r="C7" s="109" t="s">
        <v>25</v>
      </c>
      <c r="D7" s="271" t="s">
        <v>26</v>
      </c>
      <c r="E7" s="272">
        <v>12634938</v>
      </c>
      <c r="F7" s="272">
        <f>+E7</f>
        <v>12634938</v>
      </c>
      <c r="G7" s="272">
        <f>SUMIFS('2026 FNDR'!$P$5:$P$266,'2026 FNDR'!B5:B266,$B$6,'2026 FNDR'!C5:C266,'2026 RESUMEN'!C7)</f>
        <v>10253938</v>
      </c>
      <c r="H7" s="32">
        <f>SUMIFS('2026 FNDR'!R$4:R$392,'2026 FNDR'!$B$4:$B$392,$B$6,'2026 FNDR'!$C$4:$C$392,$C$7)</f>
        <v>0</v>
      </c>
      <c r="I7" s="32">
        <f>SUMIFS('2026 FNDR'!S$5:S$491,'2026 FNDR'!$B$5:$B$491,$B$6,'2026 FNDR'!$C$5:$C$491,$C$7)</f>
        <v>883510</v>
      </c>
      <c r="J7" s="32">
        <f>SUMIFS('2026 FNDR'!T$5:T$289,'2026 FNDR'!$B$5:$B$289,$B$6,'2026 FNDR'!$C$5:$C$289,$C$7)</f>
        <v>35490</v>
      </c>
      <c r="K7" s="32">
        <f>SUMIFS('2026 FNDR'!U$4:U$138,'2026 FNDR'!$B$4:$B$138,$B$6,'2026 FNDR'!$C$4:$C$138,$C$7)</f>
        <v>0</v>
      </c>
      <c r="L7" s="32">
        <f>SUMIFS('2026 FNDR'!V$4:V$491,'2026 FNDR'!$B$4:$B$491,$B$6,'2026 FNDR'!$C$4:$C$491,$C7)</f>
        <v>0</v>
      </c>
      <c r="M7" s="32">
        <f>SUMIFS('2026 FNDR'!W$4:W$491,'2026 FNDR'!$B$4:$B$491,$B$6,'2026 FNDR'!$C$4:$C$491,$C7)</f>
        <v>0</v>
      </c>
      <c r="N7" s="32">
        <f>SUMIFS('2026 FNDR'!X$4:X$221,'2026 FNDR'!$B$4:$B$221,$B$6,'2026 FNDR'!$C$4:$C$221,$C7)</f>
        <v>0</v>
      </c>
      <c r="O7" s="127">
        <f>SUMIFS('2026 FNDR'!Y$4:Y$491,'2026 FNDR'!$B$4:$B$491,$B$6,'2026 FNDR'!$C$4:$C$491,$C7)</f>
        <v>0</v>
      </c>
      <c r="P7" s="32">
        <f>SUMIFS('2026 FNDR'!Z$4:Z$491,'2026 FNDR'!$B$4:$B$491,$B$6,'2026 FNDR'!$C$4:$C$491,$C7)</f>
        <v>0</v>
      </c>
      <c r="Q7" s="32">
        <f>SUMIFS('2026 FNDR'!AA$4:AA$491,'2026 FNDR'!$B$4:$B$491,$B$6,'2026 FNDR'!$C$4:$C$491,$C7)</f>
        <v>0</v>
      </c>
      <c r="R7" s="32">
        <f>SUMIFS('2026 FNDR'!AB$4:AB$237,'2026 FNDR'!$B$4:$B$237,$B$6,'2026 FNDR'!$C$4:$C$237,$C7)</f>
        <v>0</v>
      </c>
      <c r="S7" s="32">
        <f>SUMIFS('2026 FNDR'!AC$4:AC$491,'2026 FNDR'!$B$4:$B$491,$B$6,'2026 FNDR'!$C$4:$C$491,$C7)</f>
        <v>0</v>
      </c>
      <c r="T7" s="127">
        <f>SUMIFS(H7:S7,$H$3:$S$3,"EJECUTADO")</f>
        <v>919000</v>
      </c>
      <c r="U7" s="272">
        <f>+F7-T7</f>
        <v>11715938</v>
      </c>
    </row>
    <row r="8" spans="1:21" ht="13.5" customHeight="1">
      <c r="B8" s="108"/>
      <c r="C8" s="109" t="s">
        <v>27</v>
      </c>
      <c r="D8" s="271" t="s">
        <v>28</v>
      </c>
      <c r="E8" s="272">
        <v>6085815</v>
      </c>
      <c r="F8" s="272">
        <v>9554642</v>
      </c>
      <c r="G8" s="272">
        <f>SUMIFS('2026 FNDR'!$P$5:$P$392,'2026 FNDR'!B5:B392,$B$6,'2026 FNDR'!C5:C392,'2026 RESUMEN'!C8)</f>
        <v>9554642</v>
      </c>
      <c r="H8" s="32">
        <f>SUMIFS('2026 FNDR'!R$4:R$392,'2026 FNDR'!$B$4:$B$392,$B$6,'2026 FNDR'!$C$4:$C$392,$C$8)</f>
        <v>0</v>
      </c>
      <c r="I8" s="32">
        <f>SUMIFS('2026 FNDR'!S$5:S$491,'2026 FNDR'!$B$5:$B$491,$B$6,'2026 FNDR'!$C$5:$C$491,$C$8)</f>
        <v>0</v>
      </c>
      <c r="J8" s="32">
        <f>SUMIFS('2026 FNDR'!T$4:T$138,'2026 FNDR'!$B$4:$B$138,$B$6,'2026 FNDR'!$C$4:$C$138,$C$8)</f>
        <v>0</v>
      </c>
      <c r="K8" s="32">
        <f>SUMIFS('2026 FNDR'!U$4:U$138,'2026 FNDR'!$B$4:$B$138,$B$6,'2026 FNDR'!$C$4:$C$138,$C$8)</f>
        <v>0</v>
      </c>
      <c r="L8" s="32">
        <f>SUMIFS('2026 FNDR'!V$4:V$491,'2026 FNDR'!$B$4:$B$491,$B$6,'2026 FNDR'!$C$4:$C$491,$C8)</f>
        <v>0</v>
      </c>
      <c r="M8" s="32">
        <f>SUMIFS('2026 FNDR'!W$4:W$491,'2026 FNDR'!$B$4:$B$491,$B$6,'2026 FNDR'!$C$4:$C$491,$C8)</f>
        <v>0</v>
      </c>
      <c r="N8" s="32">
        <f>SUMIFS('2026 FNDR'!X$4:X$221,'2026 FNDR'!$B$4:$B$221,$B$6,'2026 FNDR'!$C$4:$C$221,$C8)</f>
        <v>0</v>
      </c>
      <c r="O8" s="127">
        <f>SUMIFS('2026 FNDR'!Y$4:Y$491,'2026 FNDR'!$B$4:$B$491,$B$6,'2026 FNDR'!$C$4:$C$491,$C8)</f>
        <v>0</v>
      </c>
      <c r="P8" s="32">
        <f>SUMIFS('2026 FNDR'!Z$4:Z$491,'2026 FNDR'!$B$4:$B$491,$B$6,'2026 FNDR'!$C$4:$C$491,$C8)</f>
        <v>0</v>
      </c>
      <c r="Q8" s="32">
        <f>SUMIFS('2026 FNDR'!AA$4:AA$491,'2026 FNDR'!$B$4:$B$491,$B$6,'2026 FNDR'!$C$4:$C$491,$C8)</f>
        <v>0</v>
      </c>
      <c r="R8" s="32">
        <f>SUMIFS('2026 FNDR'!AB$4:AB$237,'2026 FNDR'!$B$4:$B$237,$B$6,'2026 FNDR'!$C$4:$C$237,$C8)</f>
        <v>0</v>
      </c>
      <c r="S8" s="32">
        <f>SUMIFS('2026 FNDR'!AC$4:AC$491,'2026 FNDR'!$B$4:$B$491,$B$6,'2026 FNDR'!$C$4:$C$491,$C8)</f>
        <v>0</v>
      </c>
      <c r="T8" s="127">
        <f>SUMIFS(H8:S8,$H$3:$S$3,"EJECUTADO")</f>
        <v>0</v>
      </c>
      <c r="U8" s="272">
        <f>+F8-T8</f>
        <v>9554642</v>
      </c>
    </row>
    <row r="9" spans="1:21" ht="13.5" customHeight="1">
      <c r="B9" s="115">
        <v>26</v>
      </c>
      <c r="C9" s="116"/>
      <c r="D9" s="201" t="s">
        <v>29</v>
      </c>
      <c r="E9" s="35"/>
      <c r="F9" s="35">
        <f>+F10</f>
        <v>0</v>
      </c>
      <c r="G9" s="35">
        <f>+G10</f>
        <v>0</v>
      </c>
      <c r="H9" s="35">
        <f>SUM(H10)</f>
        <v>0</v>
      </c>
      <c r="I9" s="35">
        <f t="shared" ref="I9:R9" si="1">SUM(I10)</f>
        <v>0</v>
      </c>
      <c r="J9" s="35">
        <f t="shared" si="1"/>
        <v>0</v>
      </c>
      <c r="K9" s="35">
        <f t="shared" si="1"/>
        <v>0</v>
      </c>
      <c r="L9" s="35">
        <f t="shared" si="1"/>
        <v>0</v>
      </c>
      <c r="M9" s="35">
        <f t="shared" si="1"/>
        <v>0</v>
      </c>
      <c r="N9" s="35">
        <f t="shared" si="1"/>
        <v>0</v>
      </c>
      <c r="O9" s="35">
        <f t="shared" si="1"/>
        <v>0</v>
      </c>
      <c r="P9" s="35">
        <f t="shared" si="1"/>
        <v>0</v>
      </c>
      <c r="Q9" s="35">
        <f t="shared" si="1"/>
        <v>0</v>
      </c>
      <c r="R9" s="35">
        <f t="shared" si="1"/>
        <v>0</v>
      </c>
      <c r="S9" s="35">
        <f>+S10</f>
        <v>0</v>
      </c>
      <c r="T9" s="35">
        <f>+T10</f>
        <v>0</v>
      </c>
      <c r="U9" s="279">
        <f>+U10</f>
        <v>0</v>
      </c>
    </row>
    <row r="10" spans="1:21" ht="33">
      <c r="B10" s="108"/>
      <c r="C10" s="109" t="s">
        <v>30</v>
      </c>
      <c r="D10" s="202" t="s">
        <v>31</v>
      </c>
      <c r="E10" s="20">
        <v>0</v>
      </c>
      <c r="F10" s="20">
        <v>0</v>
      </c>
      <c r="G10" s="20">
        <v>0</v>
      </c>
      <c r="H10" s="32">
        <f>SUMIFS('2026 FNDR'!R$4:R$392,'2026 FNDR'!$B$4:$B$392,$B$9,'2026 FNDR'!$C$4:$C$392,$C$10)</f>
        <v>0</v>
      </c>
      <c r="I10" s="32">
        <f>SUMIFS('2026 FNDR'!S$4:S$491,'2026 FNDR'!$B$4:$B$491,$B$9,'2026 FNDR'!$C$4:$C$491,$C$10)</f>
        <v>0</v>
      </c>
      <c r="J10" s="32">
        <f>SUMIFS('2026 FNDR'!T$4:T$138,'2026 FNDR'!$B$4:$B$138,$B$9,'2026 FNDR'!$C$4:$C$138,$C$10)</f>
        <v>0</v>
      </c>
      <c r="K10" s="32">
        <f>SUMIFS('2026 FNDR'!U$4:U$138,'2026 FNDR'!$B$4:$B$138,$B$9,'2026 FNDR'!$C$4:$C$138,$C$10)</f>
        <v>0</v>
      </c>
      <c r="L10" s="32">
        <f>SUMIFS('2026 FNDR'!V$4:V$491,'2026 FNDR'!$B$4:$B$491,$B$9,'2026 FNDR'!$C$4:$C$491,$C$10)</f>
        <v>0</v>
      </c>
      <c r="M10" s="32">
        <f>SUMIFS('2026 FNDR'!W$4:W$491,'2026 FNDR'!$B$4:$B$491,$B$9,'2026 FNDR'!$C$4:$C$491,$C$10)</f>
        <v>0</v>
      </c>
      <c r="N10" s="32">
        <f>SUMIFS('2026 FNDR'!X$4:X$221,'2026 FNDR'!$B$4:$B$221,$B$9,'2026 FNDR'!$C$4:$C$221,$C$10)</f>
        <v>0</v>
      </c>
      <c r="O10" s="127">
        <f>SUMIFS('2026 FNDR'!Y$4:Y$491,'2026 FNDR'!$B$4:$B$491,$B$9,'2026 FNDR'!$C$4:$C$491,$C$10)</f>
        <v>0</v>
      </c>
      <c r="P10" s="32">
        <f>SUMIFS('2026 FNDR'!Z$4:Z$491,'2026 FNDR'!$B$4:$B$491,$B$9,'2026 FNDR'!$C$4:$C$491,$C$10)</f>
        <v>0</v>
      </c>
      <c r="Q10" s="32">
        <f>SUMIFS('2026 FNDR'!AA$4:AA$491,'2026 FNDR'!$B$4:$B$491,$B$9,'2026 FNDR'!$C$4:$C$491,$C$10)</f>
        <v>0</v>
      </c>
      <c r="R10" s="32">
        <f>SUMIFS('2026 FNDR'!AB$4:AB$237,'2026 FNDR'!$B$4:$B$237,$B$9,'2026 FNDR'!$C$4:$C$237,$C$10)</f>
        <v>0</v>
      </c>
      <c r="S10" s="32">
        <f>SUMIFS('2026 FNDR'!AC$4:AC$491,'2026 FNDR'!$B$4:$B$491,$B$9,'2026 FNDR'!$C$4:$C$491,$C$10)</f>
        <v>0</v>
      </c>
      <c r="T10" s="127">
        <f>SUMIFS(H10:S10,$H$3:$S$3,"EJECUTADO")</f>
        <v>0</v>
      </c>
      <c r="U10" s="272">
        <f>+F10-T10</f>
        <v>0</v>
      </c>
    </row>
    <row r="11" spans="1:21" ht="33">
      <c r="B11" s="115">
        <v>29</v>
      </c>
      <c r="C11" s="115"/>
      <c r="D11" s="201" t="s">
        <v>32</v>
      </c>
      <c r="E11" s="36">
        <f t="shared" ref="E11:I11" si="2">SUM(E12:E19)</f>
        <v>12910910</v>
      </c>
      <c r="F11" s="36">
        <f>+F14+F16+F18+F17</f>
        <v>12910910</v>
      </c>
      <c r="G11" s="36">
        <f t="shared" si="2"/>
        <v>4573920</v>
      </c>
      <c r="H11" s="36">
        <f t="shared" si="2"/>
        <v>0</v>
      </c>
      <c r="I11" s="129">
        <f t="shared" si="2"/>
        <v>949731.26300000004</v>
      </c>
      <c r="J11" s="129">
        <f>SUM(J12:J19)</f>
        <v>3462.15</v>
      </c>
      <c r="K11" s="129">
        <f t="shared" ref="K11:Q11" si="3">SUM(K12:K19)</f>
        <v>0</v>
      </c>
      <c r="L11" s="129">
        <f t="shared" si="3"/>
        <v>0</v>
      </c>
      <c r="M11" s="129">
        <f t="shared" si="3"/>
        <v>0</v>
      </c>
      <c r="N11" s="129">
        <f t="shared" si="3"/>
        <v>0</v>
      </c>
      <c r="O11" s="129">
        <f t="shared" si="3"/>
        <v>0</v>
      </c>
      <c r="P11" s="129">
        <f>SUM(P12:P19)</f>
        <v>0</v>
      </c>
      <c r="Q11" s="129">
        <f t="shared" si="3"/>
        <v>0</v>
      </c>
      <c r="R11" s="129">
        <f>SUM(R12:R19)</f>
        <v>0</v>
      </c>
      <c r="S11" s="129">
        <f>SUM(S12:S19)</f>
        <v>0</v>
      </c>
      <c r="T11" s="129">
        <f>SUM(T12:T19)</f>
        <v>953193.41300000006</v>
      </c>
      <c r="U11" s="280">
        <f>SUM(U12:U19)</f>
        <v>11957716.586999999</v>
      </c>
    </row>
    <row r="12" spans="1:21" ht="13.5" customHeight="1">
      <c r="B12" s="107"/>
      <c r="C12" s="110" t="s">
        <v>25</v>
      </c>
      <c r="D12" s="271" t="s">
        <v>33</v>
      </c>
      <c r="E12" s="273"/>
      <c r="F12" s="273">
        <f>E12</f>
        <v>0</v>
      </c>
      <c r="G12" s="272">
        <f>SUMIFS('2026 FNDR'!$P$5:$P$392,'2026 FNDR'!$B$5:$B$392,$B$11,'2026 FNDR'!$C$5:$C$392,'2026 RESUMEN'!C12)</f>
        <v>0</v>
      </c>
      <c r="H12" s="32">
        <f>SUMIFS('2026 FNDR'!R$4:R$392,'2026 FNDR'!$B$4:$B$392,$B$11,'2026 FNDR'!$C$4:$C$392,$C$12)</f>
        <v>0</v>
      </c>
      <c r="I12" s="32">
        <f>SUMIFS('2026 FNDR'!S$5:S$491,'2026 FNDR'!$B$5:$B$491,$B$11,'2026 FNDR'!$C$5:$C$491,$C12)</f>
        <v>0</v>
      </c>
      <c r="J12" s="32">
        <f>SUMIFS('2026 FNDR'!T$5:T$289,'2026 FNDR'!$B$5:$B$289,$B$11,'2026 FNDR'!$C$5:$C$289,$C12)</f>
        <v>0</v>
      </c>
      <c r="K12" s="32">
        <f>SUMIFS('2026 FNDR'!U$4:U$138,'2026 FNDR'!$B$4:$B$138,$B$11,'2026 FNDR'!$C$4:$C$138,$C$12)</f>
        <v>0</v>
      </c>
      <c r="L12" s="32">
        <f>SUMIFS('2026 FNDR'!V$4:V$491,'2026 FNDR'!$B$4:$B$491,$B$11,'2026 FNDR'!$C$4:$C$491,$C12)</f>
        <v>0</v>
      </c>
      <c r="M12" s="32">
        <f>SUMIFS('2026 FNDR'!W$4:W$491,'2026 FNDR'!$B$4:$B$491,$B$11,'2026 FNDR'!$C$4:$C$491,$C12)</f>
        <v>0</v>
      </c>
      <c r="N12" s="32">
        <f>SUMIFS('2026 FNDR'!X$4:X$491,'2026 FNDR'!$B$4:$B$491,$B$11,'2026 FNDR'!$C$4:$C$491,$C12)</f>
        <v>0</v>
      </c>
      <c r="O12" s="127">
        <f>SUMIFS('2026 FNDR'!Y$4:Y$491,'2026 FNDR'!$B$4:$B$491,$B$11,'2026 FNDR'!$C$4:$C$491,$C12)</f>
        <v>0</v>
      </c>
      <c r="P12" s="32">
        <f>SUMIFS('2026 FNDR'!Z$4:Z$491,'2026 FNDR'!$B$4:$B$491,$B$11,'2026 FNDR'!$C$4:$C$491,$C12)</f>
        <v>0</v>
      </c>
      <c r="Q12" s="32">
        <f>SUMIFS('2026 FNDR'!AA$4:AA$491,'2026 FNDR'!$B$4:$B$491,$B$11,'2026 FNDR'!$C$4:$C$491,$C12)</f>
        <v>0</v>
      </c>
      <c r="R12" s="32">
        <f>SUMIFS('2026 FNDR'!AB$4:AB$221,'2026 FNDR'!$B$4:$B$221,$B$11,'2026 FNDR'!$C$4:$C$221,$C12)</f>
        <v>0</v>
      </c>
      <c r="S12" s="32">
        <f>SUMIFS('2026 FNDR'!AC$4:AC$491,'2026 FNDR'!$B$4:$B$491,$B$11,'2026 FNDR'!$C$4:$C$491,$C12)</f>
        <v>0</v>
      </c>
      <c r="T12" s="127">
        <f t="shared" ref="T12:T19" si="4">SUMIFS(H12:S12,$H$3:$S$3,"EJECUTADO")</f>
        <v>0</v>
      </c>
      <c r="U12" s="272">
        <f t="shared" ref="U12:U19" si="5">+F12-T12</f>
        <v>0</v>
      </c>
    </row>
    <row r="13" spans="1:21" ht="13.5" customHeight="1">
      <c r="B13" s="107"/>
      <c r="C13" s="110" t="s">
        <v>30</v>
      </c>
      <c r="D13" s="274" t="s">
        <v>34</v>
      </c>
      <c r="E13" s="273"/>
      <c r="F13" s="273">
        <f t="shared" ref="F13" si="6">E13</f>
        <v>0</v>
      </c>
      <c r="G13" s="272">
        <f>SUMIFS('2026 FNDR'!$P$5:$P$392,'2026 FNDR'!$B$5:$B$392,$B$11,'2026 FNDR'!$C$5:$C$392,'2026 RESUMEN'!C13)</f>
        <v>0</v>
      </c>
      <c r="H13" s="32">
        <f>SUMIFS('2026 FNDR'!R$4:R$392,'2026 FNDR'!$B$4:$B$392,$B$11,'2026 FNDR'!$C$4:$C$392,$C$13)</f>
        <v>0</v>
      </c>
      <c r="I13" s="32">
        <f>SUMIFS('2026 FNDR'!S$5:S$491,'2026 FNDR'!$B$5:$B$491,$B$11,'2026 FNDR'!$C$5:$C$491,$C13)</f>
        <v>0</v>
      </c>
      <c r="J13" s="32">
        <f>SUMIFS('2026 FNDR'!T$5:T$289,'2026 FNDR'!$B$5:$B$289,$B$11,'2026 FNDR'!$C$5:$C$289,$C13)</f>
        <v>0</v>
      </c>
      <c r="K13" s="32">
        <f>SUMIFS('2026 FNDR'!U$4:U$138,'2026 FNDR'!$B$4:$B$138,$B$11,'2026 FNDR'!$C$4:$C$138,$C$13)</f>
        <v>0</v>
      </c>
      <c r="L13" s="32">
        <f>SUMIFS('2026 FNDR'!V$4:V$491,'2026 FNDR'!$B$4:$B$491,$B$11,'2026 FNDR'!$C$4:$C$491,$C13)</f>
        <v>0</v>
      </c>
      <c r="M13" s="32">
        <f>SUMIFS('2026 FNDR'!W$4:W$491,'2026 FNDR'!$B$4:$B$491,$B$11,'2026 FNDR'!$C$4:$C$491,$C13)</f>
        <v>0</v>
      </c>
      <c r="N13" s="32">
        <f>SUMIFS('2026 FNDR'!X$4:X$491,'2026 FNDR'!$B$4:$B$491,$B$11,'2026 FNDR'!$C$4:$C$491,$C13)</f>
        <v>0</v>
      </c>
      <c r="O13" s="127">
        <f>SUMIFS('2026 FNDR'!Y$4:Y$491,'2026 FNDR'!$B$4:$B$491,$B$11,'2026 FNDR'!$C$4:$C$491,$C13)</f>
        <v>0</v>
      </c>
      <c r="P13" s="32">
        <f>SUMIFS('2026 FNDR'!Z$4:Z$491,'2026 FNDR'!$B$4:$B$491,$B$11,'2026 FNDR'!$C$4:$C$491,$C13)</f>
        <v>0</v>
      </c>
      <c r="Q13" s="32">
        <f>SUMIFS('2026 FNDR'!AA$4:AA$491,'2026 FNDR'!$B$4:$B$491,$B$11,'2026 FNDR'!$C$4:$C$491,$C13)</f>
        <v>0</v>
      </c>
      <c r="R13" s="32">
        <f>SUMIFS('2026 FNDR'!AB$4:AB$221,'2026 FNDR'!$B$4:$B$221,$B$11,'2026 FNDR'!$C$4:$C$221,$C13)</f>
        <v>0</v>
      </c>
      <c r="S13" s="32">
        <f>SUMIFS('2026 FNDR'!AC$4:AC$491,'2026 FNDR'!$B$4:$B$491,$B$11,'2026 FNDR'!$C$4:$C$491,$C13)</f>
        <v>0</v>
      </c>
      <c r="T13" s="127">
        <f t="shared" si="4"/>
        <v>0</v>
      </c>
      <c r="U13" s="272">
        <f t="shared" si="5"/>
        <v>0</v>
      </c>
    </row>
    <row r="14" spans="1:21" ht="13.5" customHeight="1">
      <c r="B14" s="107"/>
      <c r="C14" s="110" t="s">
        <v>27</v>
      </c>
      <c r="D14" s="274" t="s">
        <v>35</v>
      </c>
      <c r="E14" s="273">
        <v>8759015</v>
      </c>
      <c r="F14" s="273">
        <f>+E14</f>
        <v>8759015</v>
      </c>
      <c r="G14" s="272">
        <f>SUMIFS('2026 FNDR'!$P$5:$P$392,'2026 FNDR'!$B$5:$B$392,$B$11,'2026 FNDR'!$C$5:$C$392,'2026 RESUMEN'!C14)</f>
        <v>3547151</v>
      </c>
      <c r="H14" s="32">
        <f>SUMIFS('2026 FNDR'!R$4:R$392,'2026 FNDR'!$B$4:$B$392,$B$11,'2026 FNDR'!$C$4:$C$392,$C$14)</f>
        <v>0</v>
      </c>
      <c r="I14" s="32">
        <f>SUMIFS('2026 FNDR'!S$5:S$491,'2026 FNDR'!$B$5:$B$491,$B$11,'2026 FNDR'!$C$5:$C$491,$C14)</f>
        <v>609099.26300000004</v>
      </c>
      <c r="J14" s="32">
        <f>SUMIFS('2026 FNDR'!T$5:T$289,'2026 FNDR'!$B$5:$B$289,$B$11,'2026 FNDR'!$C$5:$C$289,$C14)</f>
        <v>0</v>
      </c>
      <c r="K14" s="32">
        <f>SUMIFS('2026 FNDR'!U$4:U$131,'2026 FNDR'!$B$4:$B$131,$B$11,'2026 FNDR'!$C$4:$C$131,$C$14)</f>
        <v>0</v>
      </c>
      <c r="L14" s="32">
        <f>SUMIFS('2026 FNDR'!V$4:V$491,'2026 FNDR'!$B$4:$B$491,$B$11,'2026 FNDR'!$C$4:$C$491,$C14)</f>
        <v>0</v>
      </c>
      <c r="M14" s="32">
        <f>SUMIFS('2026 FNDR'!W$4:W$491,'2026 FNDR'!$B$4:$B$491,$B$11,'2026 FNDR'!$C$4:$C$491,$C14)</f>
        <v>0</v>
      </c>
      <c r="N14" s="32">
        <f>SUMIFS('2026 FNDR'!X$4:X$491,'2026 FNDR'!$B$4:$B$491,$B$11,'2026 FNDR'!$C$4:$C$491,$C14)</f>
        <v>0</v>
      </c>
      <c r="O14" s="127">
        <f>SUMIFS('2026 FNDR'!Y$4:Y$491,'2026 FNDR'!$B$4:$B$491,$B$11,'2026 FNDR'!$C$4:$C$491,$C14)</f>
        <v>0</v>
      </c>
      <c r="P14" s="32">
        <f>SUMIFS('2026 FNDR'!Z$4:Z$491,'2026 FNDR'!$B$4:$B$491,$B$11,'2026 FNDR'!$C$4:$C$491,$C14)</f>
        <v>0</v>
      </c>
      <c r="Q14" s="32">
        <f>SUMIFS('2026 FNDR'!AA$4:AA$491,'2026 FNDR'!$B$4:$B$491,$B$11,'2026 FNDR'!$C$4:$C$491,$C14)</f>
        <v>0</v>
      </c>
      <c r="R14" s="32">
        <f>SUMIFS('2026 FNDR'!AB$4:AB$221,'2026 FNDR'!$B$4:$B$221,$B$11,'2026 FNDR'!$C$4:$C$221,$C14)</f>
        <v>0</v>
      </c>
      <c r="S14" s="32">
        <f>SUMIFS('2026 FNDR'!AC$4:AC$491,'2026 FNDR'!$B$4:$B$491,$B$11,'2026 FNDR'!$C$4:$C$491,$C14)</f>
        <v>0</v>
      </c>
      <c r="T14" s="127">
        <f t="shared" si="4"/>
        <v>609099.26300000004</v>
      </c>
      <c r="U14" s="272">
        <f t="shared" si="5"/>
        <v>8149915.7369999997</v>
      </c>
    </row>
    <row r="15" spans="1:21" ht="13.5" customHeight="1">
      <c r="B15" s="108"/>
      <c r="C15" s="110" t="s">
        <v>36</v>
      </c>
      <c r="D15" s="271" t="s">
        <v>37</v>
      </c>
      <c r="E15" s="273"/>
      <c r="F15" s="273">
        <v>0</v>
      </c>
      <c r="G15" s="272">
        <f>SUMIFS('2026 FNDR'!$P$5:$P$392,'2026 FNDR'!$B$5:$B$392,$B$11,'2026 FNDR'!$C$5:$C$392,'2026 RESUMEN'!C15)</f>
        <v>0</v>
      </c>
      <c r="H15" s="32">
        <f>SUMIFS('2026 FNDR'!R$4:R$392,'2026 FNDR'!$B$4:$B$392,$B$11,'2026 FNDR'!$C$4:$C$392,$C$15)</f>
        <v>0</v>
      </c>
      <c r="I15" s="32">
        <f>SUMIFS('2026 FNDR'!S$5:S$491,'2026 FNDR'!$B$5:$B$491,$B$11,'2026 FNDR'!$C$5:$C$491,$C15)</f>
        <v>0</v>
      </c>
      <c r="J15" s="32">
        <f>SUMIFS('2026 FNDR'!T$5:T$289,'2026 FNDR'!$B$5:$B$289,$B$11,'2026 FNDR'!$C$5:$C$289,$C15)</f>
        <v>0</v>
      </c>
      <c r="K15" s="32">
        <f>SUMIFS('2026 FNDR'!U$4:U$138,'2026 FNDR'!$B$4:$B$138,$B$11,'2026 FNDR'!$C$4:$C$138,$C$15)</f>
        <v>0</v>
      </c>
      <c r="L15" s="32">
        <f>SUMIFS('2026 FNDR'!V$4:V$491,'2026 FNDR'!$B$4:$B$491,$B$11,'2026 FNDR'!$C$4:$C$491,$C15)</f>
        <v>0</v>
      </c>
      <c r="M15" s="32">
        <f>SUMIFS('2026 FNDR'!W$4:W$491,'2026 FNDR'!$B$4:$B$491,$B$11,'2026 FNDR'!$C$4:$C$491,$C15)</f>
        <v>0</v>
      </c>
      <c r="N15" s="32">
        <f>SUMIFS('2026 FNDR'!X$4:X$491,'2026 FNDR'!$B$4:$B$491,$B$11,'2026 FNDR'!$C$4:$C$491,$C15)</f>
        <v>0</v>
      </c>
      <c r="O15" s="127">
        <f>SUMIFS('2026 FNDR'!Y$4:Y$491,'2026 FNDR'!$B$4:$B$491,$B$11,'2026 FNDR'!$C$4:$C$491,$C15)</f>
        <v>0</v>
      </c>
      <c r="P15" s="32">
        <f>SUMIFS('2026 FNDR'!Z$4:Z$491,'2026 FNDR'!$B$4:$B$491,$B$11,'2026 FNDR'!$C$4:$C$491,$C15)</f>
        <v>0</v>
      </c>
      <c r="Q15" s="32">
        <f>SUMIFS('2026 FNDR'!AA$4:AA$491,'2026 FNDR'!$B$4:$B$491,$B$11,'2026 FNDR'!$C$4:$C$491,$C15)</f>
        <v>0</v>
      </c>
      <c r="R15" s="32">
        <f>SUMIFS('2026 FNDR'!AB$4:AB$221,'2026 FNDR'!$B$4:$B$221,$B$11,'2026 FNDR'!$C$4:$C$221,$C15)</f>
        <v>0</v>
      </c>
      <c r="S15" s="32">
        <f>SUMIFS('2026 FNDR'!AC$4:AC$491,'2026 FNDR'!$B$4:$B$491,$B$11,'2026 FNDR'!$C$4:$C$491,$C15)</f>
        <v>0</v>
      </c>
      <c r="T15" s="127">
        <f t="shared" si="4"/>
        <v>0</v>
      </c>
      <c r="U15" s="272">
        <f t="shared" si="5"/>
        <v>0</v>
      </c>
    </row>
    <row r="16" spans="1:21" ht="13.5" customHeight="1">
      <c r="B16" s="108"/>
      <c r="C16" s="110" t="s">
        <v>38</v>
      </c>
      <c r="D16" s="271" t="s">
        <v>39</v>
      </c>
      <c r="E16" s="273">
        <v>4146895</v>
      </c>
      <c r="F16" s="273">
        <f>+E16</f>
        <v>4146895</v>
      </c>
      <c r="G16" s="272">
        <f>SUMIFS('2026 FNDR'!$P$5:$P$392,'2026 FNDR'!$B$5:$B$392,$B$11,'2026 FNDR'!$C$5:$C$392,'2026 RESUMEN'!C16)</f>
        <v>1026769</v>
      </c>
      <c r="H16" s="32">
        <f>SUMIFS('2026 FNDR'!R$4:R$392,'2026 FNDR'!$B$4:$B$392,$B$11,'2026 FNDR'!$C$4:$C$392,$C$16)</f>
        <v>0</v>
      </c>
      <c r="I16" s="32">
        <f>SUMIFS('2026 FNDR'!S$5:S$491,'2026 FNDR'!$B$5:$B$491,$B$11,'2026 FNDR'!$C$5:$C$491,$C16)</f>
        <v>340632</v>
      </c>
      <c r="J16" s="32">
        <f>SUMIFS('2026 FNDR'!T$5:T$289,'2026 FNDR'!$B$5:$B$289,$B$11,'2026 FNDR'!$C$5:$C$289,$C16)</f>
        <v>3462.15</v>
      </c>
      <c r="K16" s="32">
        <f>SUMIFS('2026 FNDR'!U$4:U$138,'2026 FNDR'!$B$4:$B$138,$B$11,'2026 FNDR'!$C$4:$C$138,$C$16)</f>
        <v>0</v>
      </c>
      <c r="L16" s="32">
        <f>SUMIFS('2026 FNDR'!V$4:V$491,'2026 FNDR'!$B$4:$B$491,$B$11,'2026 FNDR'!$C$4:$C$491,$C16)</f>
        <v>0</v>
      </c>
      <c r="M16" s="32">
        <f>SUMIFS('2026 FNDR'!W$4:W$491,'2026 FNDR'!$B$4:$B$491,$B$11,'2026 FNDR'!$C$4:$C$491,$C16)</f>
        <v>0</v>
      </c>
      <c r="N16" s="32">
        <f>SUMIFS('2026 FNDR'!X$4:X$491,'2026 FNDR'!$B$4:$B$491,$B$11,'2026 FNDR'!$C$4:$C$491,$C16)</f>
        <v>0</v>
      </c>
      <c r="O16" s="127">
        <f>SUMIFS('2026 FNDR'!Y$4:Y$491,'2026 FNDR'!$B$4:$B$491,$B$11,'2026 FNDR'!$C$4:$C$491,$C16)</f>
        <v>0</v>
      </c>
      <c r="P16" s="32">
        <f>SUMIFS('2026 FNDR'!Z$4:Z$491,'2026 FNDR'!$B$4:$B$491,$B$11,'2026 FNDR'!$C$4:$C$491,$C16)</f>
        <v>0</v>
      </c>
      <c r="Q16" s="32">
        <f>SUMIFS('2026 FNDR'!AA$4:AA$491,'2026 FNDR'!$B$4:$B$491,$B$11,'2026 FNDR'!$C$4:$C$491,$C16)</f>
        <v>0</v>
      </c>
      <c r="R16" s="32">
        <f>SUMIFS('2026 FNDR'!AB$4:AB$237,'2026 FNDR'!$B$4:$B$237,$B$11,'2026 FNDR'!$C$4:$C$237,$C16)</f>
        <v>0</v>
      </c>
      <c r="S16" s="32">
        <f>SUMIFS('2026 FNDR'!AC$4:AC$491,'2026 FNDR'!$B$4:$B$491,$B$11,'2026 FNDR'!$C$4:$C$491,$C16)</f>
        <v>0</v>
      </c>
      <c r="T16" s="127">
        <f t="shared" si="4"/>
        <v>344094.15</v>
      </c>
      <c r="U16" s="272">
        <f t="shared" si="5"/>
        <v>3802800.85</v>
      </c>
    </row>
    <row r="17" spans="2:21" ht="13.5" customHeight="1">
      <c r="B17" s="108"/>
      <c r="C17" s="110" t="s">
        <v>40</v>
      </c>
      <c r="D17" s="271" t="s">
        <v>41</v>
      </c>
      <c r="E17" s="275">
        <v>5000</v>
      </c>
      <c r="F17" s="273">
        <f t="shared" ref="F17:F19" si="7">+E17</f>
        <v>5000</v>
      </c>
      <c r="G17" s="272">
        <f>SUMIFS('2026 FNDR'!$P$5:$P$392,'2026 FNDR'!$B$5:$B$392,$B$11,'2026 FNDR'!$C$5:$C$392,'2026 RESUMEN'!C17)</f>
        <v>0</v>
      </c>
      <c r="H17" s="32">
        <f>SUMIFS('2026 FNDR'!R$4:R$392,'2026 FNDR'!$B$4:$B$392,$B$11,'2026 FNDR'!$C$4:$C$392,$C$17)</f>
        <v>0</v>
      </c>
      <c r="I17" s="32">
        <f>SUMIFS('2026 FNDR'!S$5:S$491,'2026 FNDR'!$B$5:$B$491,$B$11,'2026 FNDR'!$C$5:$C$491,$C17)</f>
        <v>0</v>
      </c>
      <c r="J17" s="32">
        <f>SUMIFS('2026 FNDR'!T$5:T$289,'2026 FNDR'!$B$5:$B$289,$B$11,'2026 FNDR'!$C$5:$C$289,$C17)</f>
        <v>0</v>
      </c>
      <c r="K17" s="32">
        <f>SUMIFS('2026 FNDR'!U$4:U$138,'2026 FNDR'!$B$4:$B$138,$B$11,'2026 FNDR'!$C$4:$C$138,$C$17)</f>
        <v>0</v>
      </c>
      <c r="L17" s="32">
        <f>SUMIFS('2026 FNDR'!V$4:V$491,'2026 FNDR'!$B$4:$B$491,$B$11,'2026 FNDR'!$C$4:$C$491,$C17)</f>
        <v>0</v>
      </c>
      <c r="M17" s="32">
        <f>SUMIFS('2026 FNDR'!W$4:W$491,'2026 FNDR'!$B$4:$B$491,$B$11,'2026 FNDR'!$C$4:$C$491,$C17)</f>
        <v>0</v>
      </c>
      <c r="N17" s="32">
        <f>SUMIFS('2026 FNDR'!X$4:X$491,'2026 FNDR'!$B$4:$B$491,$B$11,'2026 FNDR'!$C$4:$C$491,$C17)</f>
        <v>0</v>
      </c>
      <c r="O17" s="127">
        <f>SUMIFS('2026 FNDR'!Y$4:Y$491,'2026 FNDR'!$B$4:$B$491,$B$11,'2026 FNDR'!$C$4:$C$491,$C17)</f>
        <v>0</v>
      </c>
      <c r="P17" s="32">
        <f>SUMIFS('2026 FNDR'!Z$4:Z$491,'2026 FNDR'!$B$4:$B$491,$B$11,'2026 FNDR'!$C$4:$C$491,$C17)</f>
        <v>0</v>
      </c>
      <c r="Q17" s="32">
        <f>SUMIFS('2026 FNDR'!AA$4:AA$491,'2026 FNDR'!$B$4:$B$491,$B$11,'2026 FNDR'!$C$4:$C$491,$C17)</f>
        <v>0</v>
      </c>
      <c r="R17" s="32">
        <f>SUMIFS('2026 FNDR'!AB$4:AB$221,'2026 FNDR'!$B$4:$B$221,$B$11,'2026 FNDR'!$C$4:$C$221,$C17)</f>
        <v>0</v>
      </c>
      <c r="S17" s="32">
        <f>SUMIFS('2026 FNDR'!AC$4:AC$491,'2026 FNDR'!$B$4:$B$491,$B$11,'2026 FNDR'!$C$4:$C$491,$C17)</f>
        <v>0</v>
      </c>
      <c r="T17" s="127">
        <f t="shared" si="4"/>
        <v>0</v>
      </c>
      <c r="U17" s="272">
        <f t="shared" si="5"/>
        <v>5000</v>
      </c>
    </row>
    <row r="18" spans="2:21" ht="13.5" customHeight="1">
      <c r="B18" s="108"/>
      <c r="C18" s="110" t="s">
        <v>42</v>
      </c>
      <c r="D18" s="271" t="s">
        <v>43</v>
      </c>
      <c r="E18" s="273"/>
      <c r="F18" s="273">
        <f t="shared" si="7"/>
        <v>0</v>
      </c>
      <c r="G18" s="272">
        <f>SUMIFS('2026 FNDR'!$P$5:$P$392,'2026 FNDR'!$B$5:$B$392,$B$11,'2026 FNDR'!$C$5:$C$392,'2026 RESUMEN'!C18)</f>
        <v>0</v>
      </c>
      <c r="H18" s="32">
        <f>SUMIFS('2026 FNDR'!R$4:R$392,'2026 FNDR'!$B$4:$B$392,$B$11,'2026 FNDR'!$C$4:$C$392,$C$18)</f>
        <v>0</v>
      </c>
      <c r="I18" s="32">
        <f>SUMIFS('2026 FNDR'!S$5:S$491,'2026 FNDR'!$B$5:$B$491,$B$11,'2026 FNDR'!$C$5:$C$491,$C18)</f>
        <v>0</v>
      </c>
      <c r="J18" s="32">
        <f>SUMIFS('2026 FNDR'!T$5:T$289,'2026 FNDR'!$B$5:$B$289,$B$11,'2026 FNDR'!$C$5:$C$289,$C18)</f>
        <v>0</v>
      </c>
      <c r="K18" s="32">
        <f>SUMIFS('2026 FNDR'!U$4:U$138,'2026 FNDR'!$B$4:$B$138,$B$11,'2026 FNDR'!$C$4:$C$138,$C$18)</f>
        <v>0</v>
      </c>
      <c r="L18" s="32">
        <f>SUMIFS('2026 FNDR'!V$4:V$491,'2026 FNDR'!$B$4:$B$491,$B$11,'2026 FNDR'!$C$4:$C$491,$C18)</f>
        <v>0</v>
      </c>
      <c r="M18" s="32">
        <f>SUMIFS('2026 FNDR'!W$4:W$491,'2026 FNDR'!$B$4:$B$491,$B$11,'2026 FNDR'!$C$4:$C$491,$C18)</f>
        <v>0</v>
      </c>
      <c r="N18" s="32">
        <f>SUMIFS('2026 FNDR'!X$4:X$491,'2026 FNDR'!$B$4:$B$491,$B$11,'2026 FNDR'!$C$4:$C$491,$C18)</f>
        <v>0</v>
      </c>
      <c r="O18" s="127">
        <f>SUMIFS('2026 FNDR'!Y$4:Y$491,'2026 FNDR'!$B$4:$B$491,$B$11,'2026 FNDR'!$C$4:$C$491,$C18)</f>
        <v>0</v>
      </c>
      <c r="P18" s="32">
        <f>SUMIFS('2026 FNDR'!Z$4:Z$491,'2026 FNDR'!$B$4:$B$491,$B$11,'2026 FNDR'!$C$4:$C$491,$C18)</f>
        <v>0</v>
      </c>
      <c r="Q18" s="32">
        <f>SUMIFS('2026 FNDR'!AA$4:AA$491,'2026 FNDR'!$B$4:$B$491,$B$11,'2026 FNDR'!$C$4:$C$491,$C18)</f>
        <v>0</v>
      </c>
      <c r="R18" s="32">
        <f>SUMIFS('2026 FNDR'!AB$4:AB$221,'2026 FNDR'!$B$4:$B$221,$B$11,'2026 FNDR'!$C$4:$C$221,$C18)</f>
        <v>0</v>
      </c>
      <c r="S18" s="32">
        <f>SUMIFS('2026 FNDR'!AC$4:AC$491,'2026 FNDR'!$B$4:$B$491,$B$11,'2026 FNDR'!$C$4:$C$491,$C18)</f>
        <v>0</v>
      </c>
      <c r="T18" s="127">
        <f t="shared" si="4"/>
        <v>0</v>
      </c>
      <c r="U18" s="272">
        <f t="shared" si="5"/>
        <v>0</v>
      </c>
    </row>
    <row r="19" spans="2:21" ht="13.5" customHeight="1">
      <c r="B19" s="108"/>
      <c r="C19" s="110" t="s">
        <v>44</v>
      </c>
      <c r="D19" s="271" t="s">
        <v>45</v>
      </c>
      <c r="E19" s="273"/>
      <c r="F19" s="273">
        <f t="shared" si="7"/>
        <v>0</v>
      </c>
      <c r="G19" s="272">
        <f>SUMIFS('2026 FNDR'!$P$5:$P$392,'2026 FNDR'!$B$5:$B$392,$B$11,'2026 FNDR'!$C$5:$C$392,'2026 RESUMEN'!C19)</f>
        <v>0</v>
      </c>
      <c r="H19" s="32">
        <f>SUMIFS('2026 FNDR'!R$4:R$392,'2026 FNDR'!$B$4:$B$392,$B$11,'2026 FNDR'!$C$4:$C$392,$C$19)</f>
        <v>0</v>
      </c>
      <c r="I19" s="32">
        <f>SUMIFS('2026 FNDR'!S$5:S$491,'2026 FNDR'!$B$5:$B$491,$B$11,'2026 FNDR'!$C$5:$C$491,$C19)</f>
        <v>0</v>
      </c>
      <c r="J19" s="32">
        <f>SUMIFS('2026 FNDR'!T$5:T$289,'2026 FNDR'!$B$5:$B$289,$B$11,'2026 FNDR'!$C$5:$C$289,$C19)</f>
        <v>0</v>
      </c>
      <c r="K19" s="32">
        <f>SUMIFS('2026 FNDR'!U$4:U$138,'2026 FNDR'!$B$4:$B$138,$B$11,'2026 FNDR'!$C$4:$C$138,$C$19)</f>
        <v>0</v>
      </c>
      <c r="L19" s="32">
        <f>SUMIFS('2026 FNDR'!V$4:V$491,'2026 FNDR'!$B$4:$B$491,$B$11,'2026 FNDR'!$C$4:$C$491,$C19)</f>
        <v>0</v>
      </c>
      <c r="M19" s="32">
        <f>SUMIFS('2026 FNDR'!W$4:W$491,'2026 FNDR'!$B$4:$B$491,$B$11,'2026 FNDR'!$C$4:$C$491,$C19)</f>
        <v>0</v>
      </c>
      <c r="N19" s="32">
        <f>SUMIFS('2026 FNDR'!X$4:X$491,'2026 FNDR'!$B$4:$B$491,$B$11,'2026 FNDR'!$C$4:$C$491,$C19)</f>
        <v>0</v>
      </c>
      <c r="O19" s="127">
        <f>SUMIFS('2026 FNDR'!Y$4:Y$491,'2026 FNDR'!$B$4:$B$491,$B$11,'2026 FNDR'!$C$4:$C$491,$C19)</f>
        <v>0</v>
      </c>
      <c r="P19" s="32">
        <f>SUMIFS('2026 FNDR'!Z$4:Z$491,'2026 FNDR'!$B$4:$B$491,$B$11,'2026 FNDR'!$C$4:$C$491,$C19)</f>
        <v>0</v>
      </c>
      <c r="Q19" s="32">
        <f>SUMIFS('2026 FNDR'!AA$4:AA$491,'2026 FNDR'!$B$4:$B$491,$B$11,'2026 FNDR'!$C$4:$C$491,$C19)</f>
        <v>0</v>
      </c>
      <c r="R19" s="32">
        <f>SUMIFS('2026 FNDR'!AB$4:AB$221,'2026 FNDR'!$B$4:$B$221,$B$11,'2026 FNDR'!$C$4:$C$221,$C19)</f>
        <v>0</v>
      </c>
      <c r="S19" s="32">
        <f>SUMIFS('2026 FNDR'!AC$4:AC$491,'2026 FNDR'!$B$4:$B$491,$B$11,'2026 FNDR'!$C$4:$C$491,$C19)</f>
        <v>0</v>
      </c>
      <c r="T19" s="127">
        <f t="shared" si="4"/>
        <v>0</v>
      </c>
      <c r="U19" s="272">
        <f t="shared" si="5"/>
        <v>0</v>
      </c>
    </row>
    <row r="20" spans="2:21" ht="13.5" customHeight="1">
      <c r="B20" s="108"/>
      <c r="C20" s="108"/>
      <c r="D20" s="276"/>
      <c r="E20" s="277"/>
      <c r="F20" s="277"/>
      <c r="G20" s="277"/>
      <c r="H20" s="33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281"/>
    </row>
    <row r="21" spans="2:21" ht="13.5" customHeight="1">
      <c r="B21" s="115">
        <v>31</v>
      </c>
      <c r="C21" s="115"/>
      <c r="D21" s="201" t="s">
        <v>46</v>
      </c>
      <c r="E21" s="35">
        <f>SUM(E22:E24)</f>
        <v>23643918</v>
      </c>
      <c r="F21" s="35">
        <f>SUM(F22:F24)</f>
        <v>20175111</v>
      </c>
      <c r="G21" s="35">
        <f>SUM(G22:G24)</f>
        <v>18621629</v>
      </c>
      <c r="H21" s="35">
        <f>SUM(H22:H24)</f>
        <v>0</v>
      </c>
      <c r="I21" s="35">
        <f t="shared" ref="I21:S21" si="8">SUM(I22:I24)</f>
        <v>0</v>
      </c>
      <c r="J21" s="35">
        <f t="shared" si="8"/>
        <v>1403442.2070000002</v>
      </c>
      <c r="K21" s="35">
        <f t="shared" si="8"/>
        <v>0</v>
      </c>
      <c r="L21" s="35">
        <f t="shared" si="8"/>
        <v>0</v>
      </c>
      <c r="M21" s="35">
        <f t="shared" si="8"/>
        <v>0</v>
      </c>
      <c r="N21" s="35">
        <f t="shared" si="8"/>
        <v>0</v>
      </c>
      <c r="O21" s="35">
        <f t="shared" si="8"/>
        <v>0</v>
      </c>
      <c r="P21" s="35">
        <f>SUM(P22:P24)</f>
        <v>0</v>
      </c>
      <c r="Q21" s="35">
        <f t="shared" si="8"/>
        <v>0</v>
      </c>
      <c r="R21" s="35">
        <f t="shared" si="8"/>
        <v>0</v>
      </c>
      <c r="S21" s="35">
        <f t="shared" si="8"/>
        <v>0</v>
      </c>
      <c r="T21" s="35">
        <f>SUM(T22:T24)</f>
        <v>1403442.2070000002</v>
      </c>
      <c r="U21" s="279">
        <f>SUM(U22:U24)</f>
        <v>18771668.793000001</v>
      </c>
    </row>
    <row r="22" spans="2:21" ht="13.5" customHeight="1">
      <c r="B22" s="107"/>
      <c r="C22" s="110" t="s">
        <v>25</v>
      </c>
      <c r="D22" s="271" t="s">
        <v>47</v>
      </c>
      <c r="E22" s="272">
        <v>215500</v>
      </c>
      <c r="F22" s="272">
        <f>+E22</f>
        <v>215500</v>
      </c>
      <c r="G22" s="272">
        <f>SUMIFS('2026 FNDR'!$P$5:$P$392,'2026 FNDR'!$B$5:$B$392,$B$21,'2026 FNDR'!$C$5:$C$392,'2026 RESUMEN'!C22)</f>
        <v>120000</v>
      </c>
      <c r="H22" s="32">
        <f>SUMIFS('2026 FNDR'!R$4:R$392,'2026 FNDR'!$B$4:$B$392,$B$21,'2026 FNDR'!$C$4:$C$392,$C$22)</f>
        <v>0</v>
      </c>
      <c r="I22" s="32">
        <f>SUMIFS('2026 FNDR'!S$5:S$491,'2026 FNDR'!$B$5:$B$491,$B$21,'2026 FNDR'!$C$5:$C$491,$C22)</f>
        <v>0</v>
      </c>
      <c r="J22" s="32">
        <f>SUMIFS('2026 FNDR'!T$5:T$289,'2026 FNDR'!$B$5:$B$289,$B$21,'2026 FNDR'!$C$5:$C$289,$C22)</f>
        <v>0</v>
      </c>
      <c r="K22" s="32">
        <f>SUMIFS('2026 FNDR'!U$4:U$138,'2026 FNDR'!$B$4:$B$138,$B$21,'2026 FNDR'!$C$4:$C$138,$C$22)</f>
        <v>0</v>
      </c>
      <c r="L22" s="32">
        <f>SUMIFS('2026 FNDR'!V$4:V$491,'2026 FNDR'!$B$4:$B$491,$B$21,'2026 FNDR'!$C$4:$C$491,$C22)</f>
        <v>0</v>
      </c>
      <c r="M22" s="32">
        <f>SUMIFS('2026 FNDR'!W$4:W$221,'2026 FNDR'!$B$4:$B$221,$B$21,'2026 FNDR'!$C$4:$C$221,$C22)</f>
        <v>0</v>
      </c>
      <c r="N22" s="32">
        <f>SUMIFS('2026 FNDR'!X$4:X$491,'2026 FNDR'!$B$4:$B$491,$B$21,'2026 FNDR'!$C$4:$C$491,$C22)</f>
        <v>0</v>
      </c>
      <c r="O22" s="127">
        <f>SUMIFS('2026 FNDR'!Y$4:Y$491,'2026 FNDR'!$B$4:$B$491,$B$21,'2026 FNDR'!$C$4:$C$491,$C22)</f>
        <v>0</v>
      </c>
      <c r="P22" s="32">
        <f>SUMIFS('2026 FNDR'!Z$4:Z$491,'2026 FNDR'!$B$4:$B$491,$B$21,'2026 FNDR'!$C$4:$C$491,$C22)</f>
        <v>0</v>
      </c>
      <c r="Q22" s="32">
        <f>SUMIFS('2026 FNDR'!AA$4:AA$491,'2026 FNDR'!$B$4:$B$491,$B$21,'2026 FNDR'!$C$4:$C$491,$C22)</f>
        <v>0</v>
      </c>
      <c r="R22" s="32">
        <f>SUMIFS('2026 FNDR'!AB$4:AB$221,'2026 FNDR'!$B$4:$B$221,$B$21,'2026 FNDR'!$C$4:$C$221,$C22)</f>
        <v>0</v>
      </c>
      <c r="S22" s="32">
        <f>SUMIFS('2026 FNDR'!AC$4:AC$491,'2026 FNDR'!$B$4:$B$491,$B$21,'2026 FNDR'!$C$4:$C$491,$C22)</f>
        <v>0</v>
      </c>
      <c r="T22" s="127">
        <f>SUMIFS(H22:S22,$H$3:$S$3,"EJECUTADO")</f>
        <v>0</v>
      </c>
      <c r="U22" s="272">
        <f>+F22-T22</f>
        <v>215500</v>
      </c>
    </row>
    <row r="23" spans="2:21" ht="13.5" customHeight="1">
      <c r="B23" s="107"/>
      <c r="C23" s="110" t="s">
        <v>30</v>
      </c>
      <c r="D23" s="274" t="s">
        <v>48</v>
      </c>
      <c r="E23" s="272">
        <v>23428418</v>
      </c>
      <c r="F23" s="272">
        <v>19959611</v>
      </c>
      <c r="G23" s="272">
        <f>SUMIFS('2026 FNDR'!$P$5:$P$392,'2026 FNDR'!$B$5:$B$392,$B$21,'2026 FNDR'!$C$5:$C$392,'2026 RESUMEN'!C23)</f>
        <v>18501629</v>
      </c>
      <c r="H23" s="32">
        <f>SUMIFS('2026 FNDR'!R$4:R$392,'2026 FNDR'!$B$4:$B$392,$B$21,'2026 FNDR'!$C$4:$C$392,$C$23)</f>
        <v>0</v>
      </c>
      <c r="I23" s="32">
        <f>SUMIFS('2026 FNDR'!S$5:S$491,'2026 FNDR'!$B$5:$B$491,$B$21,'2026 FNDR'!$C$5:$C$491,$C23)</f>
        <v>0</v>
      </c>
      <c r="J23" s="32">
        <f>SUMIFS('2026 FNDR'!T$5:T$289,'2026 FNDR'!$B$5:$B$289,$B$21,'2026 FNDR'!$C$5:$C$289,$C23)</f>
        <v>1403442.2070000002</v>
      </c>
      <c r="K23" s="32">
        <f>SUMIFS('2026 FNDR'!U$4:U$138,'2026 FNDR'!$B$4:$B$138,$B$21,'2026 FNDR'!$C$4:$C$138,$C$23)</f>
        <v>0</v>
      </c>
      <c r="L23" s="32">
        <f>SUMIFS('2026 FNDR'!V$4:V$491,'2026 FNDR'!$B$4:$B$491,$B$21,'2026 FNDR'!$C$4:$C$491,$C23)</f>
        <v>0</v>
      </c>
      <c r="M23" s="32">
        <f>SUMIFS('2026 FNDR'!W$4:W$221,'2026 FNDR'!$B$4:$B$221,$B$21,'2026 FNDR'!$C$4:$C$221,$C23)</f>
        <v>0</v>
      </c>
      <c r="N23" s="32">
        <f>SUMIFS('2026 FNDR'!X$4:X$491,'2026 FNDR'!$B$4:$B$491,$B$21,'2026 FNDR'!$C$4:$C$491,$C23)</f>
        <v>0</v>
      </c>
      <c r="O23" s="127">
        <f>SUMIFS('2026 FNDR'!Y$4:Y$491,'2026 FNDR'!$B$4:$B$491,$B$21,'2026 FNDR'!$C$4:$C$491,$C23)</f>
        <v>0</v>
      </c>
      <c r="P23" s="32">
        <f>SUMIFS('2026 FNDR'!Z$4:Z$491,'2026 FNDR'!$B$4:$B$491,$B$21,'2026 FNDR'!$C$4:$C$491,$C23)</f>
        <v>0</v>
      </c>
      <c r="Q23" s="32">
        <f>SUMIFS('2026 FNDR'!AA$4:AA$491,'2026 FNDR'!$B$4:$B$491,$B$21,'2026 FNDR'!$C$4:$C$491,$C23)</f>
        <v>0</v>
      </c>
      <c r="R23" s="32">
        <f>SUMIFS('2026 FNDR'!AB$4:AB$237,'2026 FNDR'!$B$4:$B$237,$B$21,'2026 FNDR'!$C$4:$C$237,$C23)</f>
        <v>0</v>
      </c>
      <c r="S23" s="32">
        <f>SUMIFS('2026 FNDR'!AC$4:AC$491,'2026 FNDR'!$B$4:$B$491,$B$21,'2026 FNDR'!$C$4:$C$491,$C23)</f>
        <v>0</v>
      </c>
      <c r="T23" s="127">
        <f>SUMIFS(H23:S23,$H$3:$S$3,"EJECUTADO")</f>
        <v>1403442.2070000002</v>
      </c>
      <c r="U23" s="272">
        <f>+F23-T23</f>
        <v>18556168.793000001</v>
      </c>
    </row>
    <row r="24" spans="2:21" ht="13.5" customHeight="1">
      <c r="B24" s="107"/>
      <c r="C24" s="110" t="s">
        <v>27</v>
      </c>
      <c r="D24" s="274" t="s">
        <v>49</v>
      </c>
      <c r="E24" s="272">
        <v>0</v>
      </c>
      <c r="F24" s="272">
        <v>0</v>
      </c>
      <c r="G24" s="272">
        <f>SUMIFS('2026 FNDR'!$P$5:$P$392,'2026 FNDR'!$B$5:$B$392,$B$21,'2026 FNDR'!$C$5:$C$392,'2026 RESUMEN'!C24)</f>
        <v>0</v>
      </c>
      <c r="H24" s="32">
        <f>SUMIFS('2026 FNDR'!R$4:R$392,'2026 FNDR'!$B$4:$B$392,$B$21,'2026 FNDR'!$C$4:$C$392,$C$24)</f>
        <v>0</v>
      </c>
      <c r="I24" s="32">
        <f>SUMIFS('2026 FNDR'!S$5:S$491,'2026 FNDR'!$B$5:$B$491,$B$21,'2026 FNDR'!$C$5:$C$491,$C24)</f>
        <v>0</v>
      </c>
      <c r="J24" s="32">
        <f>SUMIFS('2026 FNDR'!T$5:T$289,'2026 FNDR'!$B$5:$B$289,$B$21,'2026 FNDR'!$C$5:$C$289,$C24)</f>
        <v>0</v>
      </c>
      <c r="K24" s="32">
        <f>SUMIFS('2026 FNDR'!U$4:U$138,'2026 FNDR'!$B$4:$B$138,$B$21,'2026 FNDR'!$C$4:$C$138,$C$24)</f>
        <v>0</v>
      </c>
      <c r="L24" s="32">
        <f>SUMIFS('2026 FNDR'!V$4:V$491,'2026 FNDR'!$B$4:$B$491,$B$21,'2026 FNDR'!$C$4:$C$491,$C24)</f>
        <v>0</v>
      </c>
      <c r="M24" s="32">
        <f>SUMIFS('2026 FNDR'!W$4:W$221,'2026 FNDR'!$B$4:$B$221,$B$21,'2026 FNDR'!$C$4:$C$221,$C24)</f>
        <v>0</v>
      </c>
      <c r="N24" s="32">
        <f>SUMIFS('2026 FNDR'!X$4:X$491,'2026 FNDR'!$B$4:$B$491,$B$21,'2026 FNDR'!$C$4:$C$491,$C24)</f>
        <v>0</v>
      </c>
      <c r="O24" s="127">
        <f>SUMIFS('2026 FNDR'!Y$4:Y$491,'2026 FNDR'!$B$4:$B$491,$B$21,'2026 FNDR'!$C$4:$C$491,$C24)</f>
        <v>0</v>
      </c>
      <c r="P24" s="32">
        <f>SUMIFS('2026 FNDR'!Z$4:Z$491,'2026 FNDR'!$B$4:$B$491,$B$21,'2026 FNDR'!$C$4:$C$491,$C24)</f>
        <v>0</v>
      </c>
      <c r="Q24" s="32">
        <f>SUMIFS('2026 FNDR'!AA$4:AA$491,'2026 FNDR'!$B$4:$B$491,$B$21,'2026 FNDR'!$C$4:$C$491,$C24)</f>
        <v>0</v>
      </c>
      <c r="R24" s="32">
        <f>SUMIFS('2026 FNDR'!AB$4:AB$221,'2026 FNDR'!$B$4:$B$221,$B$21,'2026 FNDR'!$C$4:$C$221,$C24)</f>
        <v>0</v>
      </c>
      <c r="S24" s="32">
        <f>SUMIFS('2026 FNDR'!AC$4:AC$491,'2026 FNDR'!$B$4:$B$491,$B$21,'2026 FNDR'!$C$4:$C$491,$C24)</f>
        <v>0</v>
      </c>
      <c r="T24" s="127">
        <f>SUMIFS(H24:S24,$H$3:$S$3,"EJECUTADO")</f>
        <v>0</v>
      </c>
      <c r="U24" s="272">
        <f>+F24-T24</f>
        <v>0</v>
      </c>
    </row>
    <row r="25" spans="2:21" ht="13.5" customHeight="1">
      <c r="B25" s="108"/>
      <c r="C25" s="110"/>
      <c r="D25" s="274"/>
      <c r="E25" s="272"/>
      <c r="F25" s="272"/>
      <c r="G25" s="272"/>
      <c r="H25" s="32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272"/>
    </row>
    <row r="26" spans="2:21" ht="13.5" customHeight="1">
      <c r="B26" s="115">
        <v>32</v>
      </c>
      <c r="C26" s="117"/>
      <c r="D26" s="201" t="s">
        <v>50</v>
      </c>
      <c r="E26" s="35">
        <f>SUM(E27:E29)</f>
        <v>0</v>
      </c>
      <c r="F26" s="35">
        <f>SUM(F27:F29)</f>
        <v>0</v>
      </c>
      <c r="G26" s="35">
        <f>SUM(G27:G29)</f>
        <v>0</v>
      </c>
      <c r="H26" s="35">
        <f t="shared" ref="H26:S26" si="9">SUM(H27:H29)</f>
        <v>0</v>
      </c>
      <c r="I26" s="35">
        <f>SUM(I27:I29)</f>
        <v>0</v>
      </c>
      <c r="J26" s="35">
        <f t="shared" si="9"/>
        <v>0</v>
      </c>
      <c r="K26" s="35">
        <f>SUM(K27:K29)</f>
        <v>0</v>
      </c>
      <c r="L26" s="35">
        <f t="shared" si="9"/>
        <v>0</v>
      </c>
      <c r="M26" s="35">
        <f t="shared" si="9"/>
        <v>0</v>
      </c>
      <c r="N26" s="35">
        <f t="shared" si="9"/>
        <v>0</v>
      </c>
      <c r="O26" s="35">
        <f t="shared" si="9"/>
        <v>0</v>
      </c>
      <c r="P26" s="35">
        <f>SUM(P27:P29)</f>
        <v>0</v>
      </c>
      <c r="Q26" s="35">
        <f t="shared" si="9"/>
        <v>0</v>
      </c>
      <c r="R26" s="35">
        <f t="shared" si="9"/>
        <v>0</v>
      </c>
      <c r="S26" s="35">
        <f t="shared" si="9"/>
        <v>0</v>
      </c>
      <c r="T26" s="35">
        <f>SUM(T27:T28)</f>
        <v>0</v>
      </c>
      <c r="U26" s="279">
        <f>SUM(U27:U29)</f>
        <v>0</v>
      </c>
    </row>
    <row r="27" spans="2:21" ht="13.5" customHeight="1">
      <c r="B27" s="107"/>
      <c r="C27" s="110" t="s">
        <v>40</v>
      </c>
      <c r="D27" s="274" t="s">
        <v>50</v>
      </c>
      <c r="E27" s="272">
        <v>0</v>
      </c>
      <c r="F27" s="272">
        <v>0</v>
      </c>
      <c r="G27" s="272"/>
      <c r="H27" s="32">
        <v>0</v>
      </c>
      <c r="I27" s="127">
        <v>0</v>
      </c>
      <c r="J27" s="127">
        <v>0</v>
      </c>
      <c r="K27" s="127">
        <v>0</v>
      </c>
      <c r="L27" s="127">
        <v>0</v>
      </c>
      <c r="M27" s="127">
        <v>0</v>
      </c>
      <c r="N27" s="127">
        <v>0</v>
      </c>
      <c r="O27" s="127">
        <v>0</v>
      </c>
      <c r="P27" s="127">
        <v>0</v>
      </c>
      <c r="Q27" s="127">
        <v>0</v>
      </c>
      <c r="R27" s="127">
        <v>0</v>
      </c>
      <c r="S27" s="127">
        <v>0</v>
      </c>
      <c r="T27" s="127">
        <f>SUMIFS(H27:S27,$H$3:$S$3,"EJECUTADO")</f>
        <v>0</v>
      </c>
      <c r="U27" s="272">
        <f>+F27-T27</f>
        <v>0</v>
      </c>
    </row>
    <row r="28" spans="2:21" ht="27" customHeight="1">
      <c r="B28" s="107"/>
      <c r="C28" s="110"/>
      <c r="D28" s="274" t="s">
        <v>51</v>
      </c>
      <c r="E28" s="272">
        <v>0</v>
      </c>
      <c r="F28" s="272">
        <f>SUM(E28:E28)</f>
        <v>0</v>
      </c>
      <c r="G28" s="272">
        <v>0</v>
      </c>
      <c r="H28" s="32">
        <v>0</v>
      </c>
      <c r="I28" s="127">
        <v>0</v>
      </c>
      <c r="J28" s="127">
        <v>0</v>
      </c>
      <c r="K28" s="127">
        <v>0</v>
      </c>
      <c r="L28" s="127">
        <v>0</v>
      </c>
      <c r="M28" s="127">
        <v>0</v>
      </c>
      <c r="N28" s="127">
        <v>0</v>
      </c>
      <c r="O28" s="127">
        <v>0</v>
      </c>
      <c r="P28" s="127">
        <v>0</v>
      </c>
      <c r="Q28" s="127">
        <v>0</v>
      </c>
      <c r="R28" s="127">
        <v>0</v>
      </c>
      <c r="S28" s="127">
        <v>0</v>
      </c>
      <c r="T28" s="127">
        <f>SUMIFS(H28:S28,$H$3:$S$3,"EJECUTADO")</f>
        <v>0</v>
      </c>
      <c r="U28" s="272">
        <f>+F28-T28</f>
        <v>0</v>
      </c>
    </row>
    <row r="29" spans="2:21" ht="13.5" customHeight="1">
      <c r="B29" s="107"/>
      <c r="C29" s="110"/>
      <c r="D29" s="274"/>
      <c r="E29" s="272"/>
      <c r="F29" s="272"/>
      <c r="G29" s="272"/>
      <c r="H29" s="32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272">
        <f>+F29-T29</f>
        <v>0</v>
      </c>
    </row>
    <row r="30" spans="2:21" ht="13.5" customHeight="1">
      <c r="B30" s="107"/>
      <c r="C30" s="110"/>
      <c r="D30" s="274"/>
      <c r="E30" s="278"/>
      <c r="F30" s="278"/>
      <c r="G30" s="278"/>
      <c r="H30" s="34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272"/>
    </row>
    <row r="31" spans="2:21" ht="13.5" customHeight="1">
      <c r="B31" s="115">
        <v>33</v>
      </c>
      <c r="C31" s="117"/>
      <c r="D31" s="201" t="s">
        <v>52</v>
      </c>
      <c r="E31" s="37">
        <f>E34+E32</f>
        <v>41252550</v>
      </c>
      <c r="F31" s="37">
        <f>SUM(F32:F34)</f>
        <v>41252550</v>
      </c>
      <c r="G31" s="37">
        <f>G32+G34+G33</f>
        <v>40326030</v>
      </c>
      <c r="H31" s="37">
        <f>SUM(H32:H34)</f>
        <v>0</v>
      </c>
      <c r="I31" s="35">
        <f t="shared" ref="I31:R31" si="10">SUM(I32:I34)</f>
        <v>6446010.8619999997</v>
      </c>
      <c r="J31" s="35">
        <f t="shared" si="10"/>
        <v>517941.04100000003</v>
      </c>
      <c r="K31" s="35">
        <f>SUM(K32:K34)</f>
        <v>0</v>
      </c>
      <c r="L31" s="35">
        <f t="shared" si="10"/>
        <v>0</v>
      </c>
      <c r="M31" s="35">
        <f>SUM(M32:M34)</f>
        <v>0</v>
      </c>
      <c r="N31" s="35">
        <f t="shared" si="10"/>
        <v>0</v>
      </c>
      <c r="O31" s="35">
        <f t="shared" si="10"/>
        <v>0</v>
      </c>
      <c r="P31" s="35">
        <f>SUM(P32:P34)</f>
        <v>0</v>
      </c>
      <c r="Q31" s="35">
        <f t="shared" si="10"/>
        <v>0</v>
      </c>
      <c r="R31" s="35">
        <f t="shared" si="10"/>
        <v>0</v>
      </c>
      <c r="S31" s="35">
        <f>SUM(S32:S34)</f>
        <v>0</v>
      </c>
      <c r="T31" s="35">
        <f>+T34+T32+T33</f>
        <v>6963951.9029999999</v>
      </c>
      <c r="U31" s="279">
        <f>+U34+U32+U33</f>
        <v>34288598.097000003</v>
      </c>
    </row>
    <row r="32" spans="2:21" ht="13.5" customHeight="1">
      <c r="B32" s="107"/>
      <c r="C32" s="110" t="s">
        <v>25</v>
      </c>
      <c r="D32" s="274" t="s">
        <v>26</v>
      </c>
      <c r="E32" s="272">
        <v>10492994</v>
      </c>
      <c r="F32" s="272">
        <f>+E32</f>
        <v>10492994</v>
      </c>
      <c r="G32" s="272">
        <f>SUMIFS('2026 FNDR'!$P$5:$P$392,'2026 FNDR'!$B$5:$B$392,$B$31,'2026 FNDR'!$C$5:$C$392,'2026 RESUMEN'!C32)</f>
        <v>10366756</v>
      </c>
      <c r="H32" s="32">
        <f>SUMIFS('2026 FNDR'!R$4:R$392,'2026 FNDR'!$B$4:$B$392,$B$31,'2026 FNDR'!$C$4:$C$392,$C$32)</f>
        <v>0</v>
      </c>
      <c r="I32" s="32">
        <f>SUMIFS('2026 FNDR'!S$5:S$491,'2026 FNDR'!$B$5:$B$491,$B$31,'2026 FNDR'!$C$5:$C$491,$C$32)</f>
        <v>5883379.5999999996</v>
      </c>
      <c r="J32" s="32">
        <f>SUMIFS('2026 FNDR'!T$5:T$289,'2026 FNDR'!$B$5:$B$289,$B$31,'2026 FNDR'!$C$5:$C$289,$C32)</f>
        <v>0</v>
      </c>
      <c r="K32" s="32">
        <f>SUMIFS('2026 FNDR'!U$4:U$138,'2026 FNDR'!$B$4:$B$138,$B$31,'2026 FNDR'!$C$4:$C$138,$C$32)</f>
        <v>0</v>
      </c>
      <c r="L32" s="32">
        <f>SUMIFS('2026 FNDR'!V$4:V$491,'2026 FNDR'!$B$4:$B$491,$B$31,'2026 FNDR'!$C$4:$C$491,$C32)</f>
        <v>0</v>
      </c>
      <c r="M32" s="32">
        <f>SUMIFS('2026 FNDR'!W$4:W$221,'2026 FNDR'!$B$4:$B$221,$B$31,'2026 FNDR'!$C$4:$C$221,$C32)</f>
        <v>0</v>
      </c>
      <c r="N32" s="32">
        <f>SUMIFS('2026 FNDR'!X$4:X$491,'2026 FNDR'!$B$4:$B$491,$B$31,'2026 FNDR'!$C$4:$C$491,$C32)</f>
        <v>0</v>
      </c>
      <c r="O32" s="127">
        <f>SUMIFS('2026 FNDR'!Y$4:Y$491,'2026 FNDR'!$B$4:$B$491,$B$31,'2026 FNDR'!$C$4:$C$491,$C32)</f>
        <v>0</v>
      </c>
      <c r="P32" s="32">
        <f>SUMIFS('2026 FNDR'!Z$4:Z$491,'2026 FNDR'!$B$4:$B$491,$B$31,'2026 FNDR'!$C$4:$C$491,$C32)</f>
        <v>0</v>
      </c>
      <c r="Q32" s="32">
        <f>SUMIFS('2026 FNDR'!AA$4:AA$491,'2026 FNDR'!$B$4:$B$491,$B$31,'2026 FNDR'!$C$4:$C$491,$C32)</f>
        <v>0</v>
      </c>
      <c r="R32" s="32">
        <f>SUMIFS('2026 FNDR'!AB$4:AB$221,'2026 FNDR'!$B$4:$B$221,$B$31,'2026 FNDR'!$C$4:$C$221,$C32)</f>
        <v>0</v>
      </c>
      <c r="S32" s="32">
        <f>SUMIFS('2026 FNDR'!AC$4:AC$491,'2026 FNDR'!$B$4:$B$491,$B$31,'2026 FNDR'!$C$4:$C$491,$C32)</f>
        <v>0</v>
      </c>
      <c r="T32" s="127">
        <f>SUMIFS(H32:S32,$H$3:$S$3,"EJECUTADO")</f>
        <v>5883379.5999999996</v>
      </c>
      <c r="U32" s="272">
        <f>+F32-T32</f>
        <v>4609614.4000000004</v>
      </c>
    </row>
    <row r="33" spans="2:23" ht="13.5" customHeight="1">
      <c r="B33" s="107"/>
      <c r="C33" s="110" t="s">
        <v>30</v>
      </c>
      <c r="D33" s="274" t="s">
        <v>53</v>
      </c>
      <c r="E33" s="272"/>
      <c r="F33" s="272">
        <v>0</v>
      </c>
      <c r="G33" s="272">
        <f>SUMIFS('2026 FNDR'!$P$5:$P$392,'2026 FNDR'!$B$5:$B$392,$B$31,'2026 FNDR'!$C$5:$C$392,'2026 RESUMEN'!C33)</f>
        <v>0</v>
      </c>
      <c r="H33" s="32">
        <f>SUMIFS('2026 FNDR'!R$4:R$392,'2026 FNDR'!$B$4:$B$392,$B$31,'2026 FNDR'!$C$4:$C$392,$C$33)</f>
        <v>0</v>
      </c>
      <c r="I33" s="32">
        <f>SUMIFS('2026 FNDR'!S$5:S$491,'2026 FNDR'!$B$5:$B$491,$B$31,'2026 FNDR'!$C$5:$C$491,$C$33)</f>
        <v>0</v>
      </c>
      <c r="J33" s="32">
        <f>SUMIFS('2026 FNDR'!T$5:T$289,'2026 FNDR'!$B$5:$B$289,$B$31,'2026 FNDR'!$C$5:$C$289,$C33)</f>
        <v>0</v>
      </c>
      <c r="K33" s="32">
        <f>SUMIFS('2026 FNDR'!U$4:U$491,'2026 FNDR'!$B$4:$B$491,$B$31,'2026 FNDR'!$C$4:$C$491,$C$33)</f>
        <v>0</v>
      </c>
      <c r="L33" s="32">
        <f>SUMIFS('2026 FNDR'!V$4:V$491,'2026 FNDR'!$B$4:$B$491,$B$31,'2026 FNDR'!$C$4:$C$491,$C33)</f>
        <v>0</v>
      </c>
      <c r="M33" s="32">
        <f>SUMIFS('2026 FNDR'!W$4:W$221,'2026 FNDR'!$B$4:$B$221,$B$31,'2026 FNDR'!$C$4:$C$221,$C33)</f>
        <v>0</v>
      </c>
      <c r="N33" s="32">
        <f>SUMIFS('2026 FNDR'!X$4:X$491,'2026 FNDR'!$B$4:$B$491,$B$31,'2026 FNDR'!$C$4:$C$491,$C33)</f>
        <v>0</v>
      </c>
      <c r="O33" s="127">
        <f>SUMIFS('2026 FNDR'!Y$4:Y$491,'2026 FNDR'!$B$4:$B$491,$B$31,'2026 FNDR'!$C$4:$C$491,$C33)</f>
        <v>0</v>
      </c>
      <c r="P33" s="32">
        <f>SUMIFS('2026 FNDR'!Z$4:Z$491,'2026 FNDR'!$B$4:$B$491,$B$31,'2026 FNDR'!$C$4:$C$491,$C33)</f>
        <v>0</v>
      </c>
      <c r="Q33" s="32">
        <f>SUMIFS('2026 FNDR'!AA$4:AA$491,'2026 FNDR'!$B$4:$B$491,$B$31,'2026 FNDR'!$C$4:$C$491,$C33)</f>
        <v>0</v>
      </c>
      <c r="R33" s="32">
        <f>SUMIFS('2026 FNDR'!AB$4:AB$221,'2026 FNDR'!$B$4:$B$221,$B$31,'2026 FNDR'!$C$4:$C$221,$C33)</f>
        <v>0</v>
      </c>
      <c r="S33" s="32">
        <f>SUMIFS('2026 FNDR'!AC$4:AC$491,'2026 FNDR'!$B$4:$B$491,$B$31,'2026 FNDR'!$C$4:$C$491,$C33)</f>
        <v>0</v>
      </c>
      <c r="T33" s="127">
        <f>SUMIFS(H33:S33,$H$3:$S$3,"EJECUTADO")</f>
        <v>0</v>
      </c>
      <c r="U33" s="272">
        <f>+F33-T33</f>
        <v>0</v>
      </c>
    </row>
    <row r="34" spans="2:23" ht="13.5" customHeight="1">
      <c r="B34" s="107"/>
      <c r="C34" s="110" t="s">
        <v>27</v>
      </c>
      <c r="D34" s="274" t="s">
        <v>54</v>
      </c>
      <c r="E34" s="272">
        <v>30759556</v>
      </c>
      <c r="F34" s="272">
        <f>+E34</f>
        <v>30759556</v>
      </c>
      <c r="G34" s="272">
        <f>SUMIFS('2026 FNDR'!$P$5:$P$392,'2026 FNDR'!$B$5:$B$392,$B$31,'2026 FNDR'!$C$5:$C$392,'2026 RESUMEN'!C34)</f>
        <v>29959274</v>
      </c>
      <c r="H34" s="32">
        <f>SUMIFS('2026 FNDR'!R$4:R$138,'2026 FNDR'!$B$4:$B$138,$B$31,'2026 FNDR'!$C$4:$C$138,$C$34)</f>
        <v>0</v>
      </c>
      <c r="I34" s="32">
        <f>SUMIFS('2026 FNDR'!S$5:S$491,'2026 FNDR'!$B$5:$B$491,$B$31,'2026 FNDR'!$C$5:$C$491,$C$34)</f>
        <v>562631.2620000001</v>
      </c>
      <c r="J34" s="32">
        <f>SUMIFS('2026 FNDR'!T$5:T$289,'2026 FNDR'!$B$5:$B$289,$B$31,'2026 FNDR'!$C$5:$C$289,$C34)</f>
        <v>517941.04100000003</v>
      </c>
      <c r="K34" s="32">
        <f>SUMIFS('2026 FNDR'!U$4:U$491,'2026 FNDR'!$B$4:$B$491,$B$31,'2026 FNDR'!$C$4:$C$491,$C$34)</f>
        <v>0</v>
      </c>
      <c r="L34" s="32">
        <f>SUMIFS('2026 FNDR'!V$4:V$491,'2026 FNDR'!$B$4:$B$491,$B$31,'2026 FNDR'!$C$4:$C$491,$C34)</f>
        <v>0</v>
      </c>
      <c r="M34" s="32">
        <f>SUMIFS('2026 FNDR'!W$4:W$221,'2026 FNDR'!$B$4:$B$221,$B$31,'2026 FNDR'!$C$4:$C$221,$C34)</f>
        <v>0</v>
      </c>
      <c r="N34" s="32">
        <f>SUMIFS('2026 FNDR'!X$4:X$491,'2026 FNDR'!$B$4:$B$491,$B$31,'2026 FNDR'!$C$4:$C$491,$C34)</f>
        <v>0</v>
      </c>
      <c r="O34" s="127">
        <f>SUMIFS('2026 FNDR'!Y$4:Y$491,'2026 FNDR'!$B$4:$B$491,$B$31,'2026 FNDR'!$C$4:$C$491,$C34)</f>
        <v>0</v>
      </c>
      <c r="P34" s="32">
        <f>SUMIFS('2026 FNDR'!Z$4:Z$491,'2026 FNDR'!$B$4:$B$491,$B$31,'2026 FNDR'!$C$4:$C$491,$C34)</f>
        <v>0</v>
      </c>
      <c r="Q34" s="32">
        <f>SUMIFS('2026 FNDR'!AA$4:AA$491,'2026 FNDR'!$B$4:$B$491,$B$31,'2026 FNDR'!$C$4:$C$491,$C34)</f>
        <v>0</v>
      </c>
      <c r="R34" s="32">
        <f>SUMIFS('2026 FNDR'!AB$4:AB$237,'2026 FNDR'!$B$4:$B$237,$B$31,'2026 FNDR'!$C$4:$C$237,$C34)</f>
        <v>0</v>
      </c>
      <c r="S34" s="32">
        <f>SUMIFS('2026 FNDR'!AC$4:AC$491,'2026 FNDR'!$B$4:$B$491,$B$31,'2026 FNDR'!$C$4:$C$491,$C34)</f>
        <v>0</v>
      </c>
      <c r="T34" s="127">
        <f>SUMIFS(H34:S34,$H$3:$S$3,"EJECUTADO")</f>
        <v>1080572.3030000001</v>
      </c>
      <c r="U34" s="272">
        <f>+F34-T34</f>
        <v>29678983.697000001</v>
      </c>
    </row>
    <row r="35" spans="2:23" ht="13.5" customHeight="1">
      <c r="B35" s="107"/>
      <c r="C35" s="110"/>
      <c r="D35" s="274"/>
      <c r="E35" s="272"/>
      <c r="F35" s="272"/>
      <c r="G35" s="272"/>
      <c r="H35" s="32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272"/>
    </row>
    <row r="36" spans="2:23" ht="13.5" customHeight="1">
      <c r="B36" s="115">
        <v>34</v>
      </c>
      <c r="C36" s="117"/>
      <c r="D36" s="201" t="s">
        <v>55</v>
      </c>
      <c r="E36" s="37">
        <f>+E37</f>
        <v>0</v>
      </c>
      <c r="F36" s="37">
        <f>+E36</f>
        <v>0</v>
      </c>
      <c r="G36" s="37">
        <f>+G37</f>
        <v>0</v>
      </c>
      <c r="H36" s="37">
        <f>+H37</f>
        <v>13763115.021</v>
      </c>
      <c r="I36" s="37">
        <f>+I37</f>
        <v>0</v>
      </c>
      <c r="J36" s="37">
        <f t="shared" ref="J36:S36" si="11">+J37</f>
        <v>0</v>
      </c>
      <c r="K36" s="37">
        <f t="shared" si="11"/>
        <v>0</v>
      </c>
      <c r="L36" s="37">
        <f t="shared" si="11"/>
        <v>0</v>
      </c>
      <c r="M36" s="37">
        <f t="shared" si="11"/>
        <v>0</v>
      </c>
      <c r="N36" s="37">
        <f t="shared" si="11"/>
        <v>0</v>
      </c>
      <c r="O36" s="35">
        <f t="shared" si="11"/>
        <v>0</v>
      </c>
      <c r="P36" s="37">
        <f t="shared" si="11"/>
        <v>0</v>
      </c>
      <c r="Q36" s="37">
        <f t="shared" si="11"/>
        <v>0</v>
      </c>
      <c r="R36" s="37">
        <f t="shared" si="11"/>
        <v>0</v>
      </c>
      <c r="S36" s="37">
        <f t="shared" si="11"/>
        <v>0</v>
      </c>
      <c r="T36" s="35">
        <f>SUMIFS(H36:S36,$H$3:$S$3,"EJECUTADO")</f>
        <v>13763115.021</v>
      </c>
      <c r="U36" s="279">
        <f>+F36-T36</f>
        <v>-13763115.021</v>
      </c>
    </row>
    <row r="37" spans="2:23" ht="13.5" customHeight="1">
      <c r="B37" s="107"/>
      <c r="C37" s="110" t="s">
        <v>42</v>
      </c>
      <c r="D37" s="274" t="s">
        <v>56</v>
      </c>
      <c r="E37" s="272">
        <v>0</v>
      </c>
      <c r="F37" s="272"/>
      <c r="G37" s="272">
        <f>+F37</f>
        <v>0</v>
      </c>
      <c r="H37" s="32">
        <f>SUMIFS('2026 FNDR'!R$5:R$392,'2026 FNDR'!$B$5:$B$392,$B$36,'2026 FNDR'!$C$5:$C$392,$C$37)</f>
        <v>13763115.021</v>
      </c>
      <c r="I37" s="127">
        <f>SUMIFS('2026 FNDR'!S$4:S$138,'2026 FNDR'!$B$4:$B$138,$B$36,'2026 FNDR'!$C$4:$C$138,$C$37)</f>
        <v>0</v>
      </c>
      <c r="J37" s="127">
        <f>SUMIFS('2026 FNDR'!T$4:T$138,'2026 FNDR'!$B$4:$B$138,$B$36,'2026 FNDR'!$C$4:$C$138,$C$37)</f>
        <v>0</v>
      </c>
      <c r="K37" s="127">
        <f>SUMIFS('2026 FNDR'!U$4:U$491,'2026 FNDR'!$B$4:$B$491,$B$36,'2026 FNDR'!$C$4:$C$491,$C$37)</f>
        <v>0</v>
      </c>
      <c r="L37" s="127">
        <f>SUMIFS('2026 FNDR'!V$4:V$491,'2026 FNDR'!$B$4:$B$491,$B$36,'2026 FNDR'!$C$4:$C$491,$C$37)</f>
        <v>0</v>
      </c>
      <c r="M37" s="127">
        <f>SUMIFS('2026 FNDR'!W$4:W$138,'2026 FNDR'!$B$4:$B$138,$B$36,'2026 FNDR'!$C$4:$C$138,$C$37)</f>
        <v>0</v>
      </c>
      <c r="N37" s="127">
        <f>SUMIFS('2026 FNDR'!X$4:X$491,'2026 FNDR'!$B$4:$B$491,$B$36,'2026 FNDR'!$C$4:$C$491,$C$37)</f>
        <v>0</v>
      </c>
      <c r="O37" s="127">
        <f>SUMIFS('2026 FNDR'!Y$4:Y$491,'2026 FNDR'!$B$4:$B$491,$B$36,'2026 FNDR'!$C$4:$C$491,$C$37)</f>
        <v>0</v>
      </c>
      <c r="P37" s="127">
        <f>SUMIFS('2026 FNDR'!Z$4:Z$491,'2026 FNDR'!$B$4:$B$491,$B$36,'2026 FNDR'!$C$4:$C$491,$C$37)</f>
        <v>0</v>
      </c>
      <c r="Q37" s="127">
        <f>SUMIFS('2026 FNDR'!AA$4:AA$491,'2026 FNDR'!$B$4:$B$491,$B$36,'2026 FNDR'!$C$4:$C$491,$C$37)</f>
        <v>0</v>
      </c>
      <c r="R37" s="127">
        <f>SUMIFS('2026 FNDR'!AB$4:AB$491,'2026 FNDR'!$B$4:$B$491,$B$36,'2026 FNDR'!$C$4:$C$491,$C$37)</f>
        <v>0</v>
      </c>
      <c r="S37" s="127">
        <f>SUMIFS('2026 FNDR'!AC$4:AC$491,'2026 FNDR'!$B$4:$B$491,$B$36,'2026 FNDR'!$C$4:$C$491,$C$37)</f>
        <v>0</v>
      </c>
      <c r="T37" s="130">
        <f>SUMIFS(H37:S37,$H$3:$S$3,"EJECUTADO")</f>
        <v>13763115.021</v>
      </c>
      <c r="U37" s="279"/>
    </row>
    <row r="38" spans="2:23" ht="13.5" customHeight="1">
      <c r="B38" s="107"/>
      <c r="C38" s="110"/>
      <c r="D38" s="274"/>
      <c r="E38" s="278"/>
      <c r="F38" s="278"/>
      <c r="G38" s="278"/>
      <c r="H38" s="34"/>
      <c r="I38" s="127"/>
      <c r="J38" s="127"/>
      <c r="K38" s="127"/>
      <c r="L38" s="127"/>
      <c r="M38" s="127"/>
      <c r="N38" s="127"/>
      <c r="O38" s="191"/>
      <c r="P38" s="127"/>
      <c r="Q38" s="127"/>
      <c r="R38" s="127"/>
      <c r="S38" s="127"/>
      <c r="T38" s="127"/>
      <c r="U38" s="272"/>
    </row>
    <row r="39" spans="2:23" ht="13.5" customHeight="1">
      <c r="B39" s="115">
        <v>35</v>
      </c>
      <c r="C39" s="117"/>
      <c r="D39" s="201" t="s">
        <v>57</v>
      </c>
      <c r="E39" s="37">
        <v>0</v>
      </c>
      <c r="F39" s="37">
        <f>+E39</f>
        <v>0</v>
      </c>
      <c r="G39" s="37"/>
      <c r="H39" s="37">
        <v>0</v>
      </c>
      <c r="I39" s="35">
        <v>0</v>
      </c>
      <c r="J39" s="35">
        <v>0</v>
      </c>
      <c r="K39" s="35"/>
      <c r="L39" s="35"/>
      <c r="M39" s="35"/>
      <c r="N39" s="35"/>
      <c r="O39" s="190"/>
      <c r="P39" s="35"/>
      <c r="Q39" s="35"/>
      <c r="R39" s="35"/>
      <c r="S39" s="35"/>
      <c r="T39" s="35">
        <f>SUMIFS(H39:S39,$H$3:$S$3,"EJECUTADO")</f>
        <v>0</v>
      </c>
      <c r="U39" s="279">
        <f>+F39-T39</f>
        <v>0</v>
      </c>
    </row>
    <row r="40" spans="2:23" ht="13.5" customHeight="1">
      <c r="B40" s="111"/>
      <c r="C40" s="112"/>
      <c r="D40" s="47" t="s">
        <v>58</v>
      </c>
      <c r="E40" s="38">
        <f>+E21+E26+E31+E39+E36+E6+E11+E5</f>
        <v>97641340</v>
      </c>
      <c r="F40" s="38">
        <f>+F21+F26+F31+F39+F36+F6+F11+F5</f>
        <v>97641360</v>
      </c>
      <c r="G40" s="38">
        <f>+G21+FG1537+G31+G39+G36+G6+G11+G5+G9+G26</f>
        <v>83622740</v>
      </c>
      <c r="H40" s="38">
        <f t="shared" ref="H40:S40" si="12">+H21+H26+H9+H31+H39+H36+H6+H11+H5</f>
        <v>13763115.021</v>
      </c>
      <c r="I40" s="38">
        <f t="shared" si="12"/>
        <v>8279252.125</v>
      </c>
      <c r="J40" s="38">
        <f t="shared" si="12"/>
        <v>1960335.398</v>
      </c>
      <c r="K40" s="38">
        <f t="shared" si="12"/>
        <v>0</v>
      </c>
      <c r="L40" s="38">
        <f t="shared" si="12"/>
        <v>0</v>
      </c>
      <c r="M40" s="38">
        <f t="shared" si="12"/>
        <v>0</v>
      </c>
      <c r="N40" s="38">
        <f t="shared" si="12"/>
        <v>0</v>
      </c>
      <c r="O40" s="38">
        <f t="shared" si="12"/>
        <v>0</v>
      </c>
      <c r="P40" s="38">
        <f t="shared" si="12"/>
        <v>0</v>
      </c>
      <c r="Q40" s="38">
        <f t="shared" si="12"/>
        <v>0</v>
      </c>
      <c r="R40" s="38">
        <f t="shared" si="12"/>
        <v>0</v>
      </c>
      <c r="S40" s="38">
        <f t="shared" si="12"/>
        <v>0</v>
      </c>
      <c r="T40" s="38">
        <f>+T21+T26+T31+T39+T36+T6+T11+T5+T9</f>
        <v>24002702.544</v>
      </c>
      <c r="U40" s="38">
        <f>+U21+U26+U31+U39+U36+U6+U11+U5+U9</f>
        <v>73638657.456</v>
      </c>
    </row>
    <row r="41" spans="2:23" ht="13.5" customHeight="1">
      <c r="B41" s="45"/>
      <c r="C41" s="45"/>
      <c r="D41" s="56" t="s">
        <v>59</v>
      </c>
      <c r="E41" s="57">
        <f>+E5+E6+E11+E21+E31</f>
        <v>97641340</v>
      </c>
      <c r="F41" s="57">
        <f>+F5+F6+F9+F11+F21+F31</f>
        <v>97641360</v>
      </c>
      <c r="G41" s="57">
        <f>+G5+G6+G11+G21+G31</f>
        <v>83622740</v>
      </c>
      <c r="H41" s="40">
        <f t="shared" ref="H41:S41" si="13">+H5+H6+H9+H11+H21+H32+H34</f>
        <v>0</v>
      </c>
      <c r="I41" s="40">
        <f t="shared" si="13"/>
        <v>8279252.125</v>
      </c>
      <c r="J41" s="40">
        <f t="shared" si="13"/>
        <v>1960335.398</v>
      </c>
      <c r="K41" s="40">
        <f t="shared" si="13"/>
        <v>0</v>
      </c>
      <c r="L41" s="40">
        <f t="shared" si="13"/>
        <v>0</v>
      </c>
      <c r="M41" s="40">
        <f t="shared" si="13"/>
        <v>0</v>
      </c>
      <c r="N41" s="40">
        <f t="shared" si="13"/>
        <v>0</v>
      </c>
      <c r="O41" s="40">
        <f t="shared" si="13"/>
        <v>0</v>
      </c>
      <c r="P41" s="40">
        <f t="shared" si="13"/>
        <v>0</v>
      </c>
      <c r="Q41" s="40">
        <f t="shared" si="13"/>
        <v>0</v>
      </c>
      <c r="R41" s="40">
        <f t="shared" si="13"/>
        <v>0</v>
      </c>
      <c r="S41" s="40">
        <f t="shared" si="13"/>
        <v>0</v>
      </c>
      <c r="T41" s="40">
        <f>+T5+T6+T11+T21+T32+T34+T9</f>
        <v>10239587.522999998</v>
      </c>
      <c r="U41" s="21">
        <f>+U5+U6+U11+U21+U9+U32+U34</f>
        <v>87401772.476999998</v>
      </c>
    </row>
    <row r="42" spans="2:23" ht="14.25" customHeight="1">
      <c r="B42" s="45"/>
      <c r="C42" s="45"/>
      <c r="D42" s="48"/>
      <c r="E42" s="28"/>
      <c r="F42" s="22"/>
      <c r="G42" s="23"/>
      <c r="H42" s="181">
        <f>+H40/$F$40</f>
        <v>0.14095578985175955</v>
      </c>
      <c r="I42" s="181">
        <f>+I40/$F$40</f>
        <v>8.4792470373210693E-2</v>
      </c>
      <c r="J42" s="181">
        <f t="shared" ref="J42:S42" si="14">+J40/$F$40</f>
        <v>2.0076895672079948E-2</v>
      </c>
      <c r="K42" s="181">
        <f t="shared" si="14"/>
        <v>0</v>
      </c>
      <c r="L42" s="181">
        <f t="shared" si="14"/>
        <v>0</v>
      </c>
      <c r="M42" s="181">
        <f t="shared" si="14"/>
        <v>0</v>
      </c>
      <c r="N42" s="181">
        <f t="shared" si="14"/>
        <v>0</v>
      </c>
      <c r="O42" s="181">
        <f t="shared" si="14"/>
        <v>0</v>
      </c>
      <c r="P42" s="181">
        <f t="shared" si="14"/>
        <v>0</v>
      </c>
      <c r="Q42" s="181">
        <f t="shared" si="14"/>
        <v>0</v>
      </c>
      <c r="R42" s="181">
        <f t="shared" si="14"/>
        <v>0</v>
      </c>
      <c r="S42" s="181">
        <f t="shared" si="14"/>
        <v>0</v>
      </c>
      <c r="T42" s="185">
        <f>(T40/F40)</f>
        <v>0.24582515589705017</v>
      </c>
      <c r="U42" s="125"/>
    </row>
    <row r="43" spans="2:23" ht="13.5" hidden="1" customHeight="1">
      <c r="B43" s="45"/>
      <c r="C43" s="45"/>
      <c r="D43" s="48"/>
      <c r="E43" s="28"/>
      <c r="F43" s="22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31" t="s">
        <v>60</v>
      </c>
      <c r="T43" s="24">
        <f>+T40</f>
        <v>24002702.544</v>
      </c>
      <c r="U43" s="24">
        <f>+U40</f>
        <v>73638657.456</v>
      </c>
    </row>
    <row r="44" spans="2:23" ht="24.75" customHeight="1">
      <c r="B44" s="45"/>
      <c r="C44" s="45"/>
      <c r="D44" s="48"/>
      <c r="E44" s="28"/>
      <c r="F44" s="22"/>
      <c r="O44" s="192"/>
      <c r="P44" s="192"/>
      <c r="Q44" s="192"/>
      <c r="R44" s="192"/>
      <c r="S44" s="194" t="s">
        <v>61</v>
      </c>
      <c r="T44" s="184">
        <f>+T43/F40</f>
        <v>0.24582515589705017</v>
      </c>
      <c r="U44" s="25">
        <f>U43/F40</f>
        <v>0.75417484410294977</v>
      </c>
      <c r="W44" s="186"/>
    </row>
    <row r="45" spans="2:23" ht="20.25" customHeight="1">
      <c r="B45" s="45"/>
      <c r="C45" s="45"/>
      <c r="D45" s="48"/>
      <c r="E45" s="28"/>
      <c r="F45" s="22"/>
      <c r="O45" s="192"/>
      <c r="P45" s="192"/>
      <c r="Q45" s="192"/>
      <c r="R45" s="192"/>
      <c r="S45" s="194" t="s">
        <v>62</v>
      </c>
      <c r="T45" s="183">
        <f>+T41/F41</f>
        <v>0.10486936604529062</v>
      </c>
      <c r="U45" s="25">
        <f>U41/F41</f>
        <v>0.89513063395470938</v>
      </c>
    </row>
    <row r="46" spans="2:23" ht="13.5" customHeight="1">
      <c r="B46" s="45"/>
      <c r="C46" s="45"/>
      <c r="D46" s="48"/>
      <c r="E46" s="28"/>
      <c r="F46" s="22"/>
      <c r="O46" s="192"/>
      <c r="P46" s="192"/>
      <c r="Q46" s="192"/>
      <c r="R46" s="192"/>
      <c r="S46" s="195" t="s">
        <v>63</v>
      </c>
      <c r="T46" s="41">
        <f>(12/12)</f>
        <v>1</v>
      </c>
      <c r="U46" s="25">
        <f>1/12</f>
        <v>8.3333333333333329E-2</v>
      </c>
    </row>
    <row r="47" spans="2:23" ht="13.5" customHeight="1">
      <c r="B47" s="45"/>
      <c r="C47" s="45"/>
      <c r="D47" s="48"/>
      <c r="E47" s="28"/>
      <c r="F47" s="22"/>
      <c r="O47" s="192"/>
      <c r="P47" s="192"/>
      <c r="Q47" s="192"/>
      <c r="R47" s="192"/>
      <c r="S47" s="196" t="s">
        <v>64</v>
      </c>
      <c r="T47" s="177">
        <f>T44-T46</f>
        <v>-0.75417484410294988</v>
      </c>
      <c r="U47" s="27"/>
    </row>
    <row r="48" spans="2:23" ht="13.5" customHeight="1">
      <c r="B48" s="45"/>
      <c r="C48" s="45"/>
      <c r="D48" s="48"/>
      <c r="E48" s="28"/>
      <c r="F48" s="22"/>
      <c r="O48" s="192"/>
      <c r="P48" s="192"/>
      <c r="Q48" s="192"/>
      <c r="R48" s="192"/>
      <c r="S48" s="196" t="s">
        <v>65</v>
      </c>
      <c r="T48" s="41">
        <f>+IF(+T47&gt;0,+T47,0)</f>
        <v>0</v>
      </c>
      <c r="U48" s="22"/>
    </row>
    <row r="49" spans="2:21" ht="13.5" customHeight="1">
      <c r="B49" s="45"/>
      <c r="C49" s="45"/>
      <c r="D49" s="48"/>
      <c r="E49" s="28"/>
      <c r="F49" s="22"/>
      <c r="O49" s="192"/>
      <c r="P49" s="192"/>
      <c r="Q49" s="192"/>
      <c r="R49" s="192"/>
      <c r="S49" s="196" t="s">
        <v>66</v>
      </c>
      <c r="T49" s="42">
        <f>+IF(+T47&gt;0,0,-T47)</f>
        <v>0.75417484410294988</v>
      </c>
      <c r="U49" s="22"/>
    </row>
    <row r="50" spans="2:21" ht="13.5" customHeight="1">
      <c r="B50" s="45"/>
      <c r="C50" s="45"/>
      <c r="D50" s="48"/>
      <c r="E50" s="28"/>
      <c r="F50" s="22"/>
      <c r="O50" s="192"/>
      <c r="P50" s="192"/>
      <c r="Q50" s="192"/>
      <c r="R50" s="192"/>
      <c r="S50" s="196" t="s">
        <v>67</v>
      </c>
      <c r="T50" s="43">
        <f>+T49*F40</f>
        <v>73638657.456</v>
      </c>
      <c r="U50" s="22"/>
    </row>
    <row r="51" spans="2:21" ht="13.5" customHeight="1">
      <c r="B51" s="45"/>
      <c r="C51" s="45"/>
      <c r="D51" s="48"/>
      <c r="E51" s="28"/>
      <c r="F51" s="22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30"/>
      <c r="T51" s="55"/>
      <c r="U51" s="22"/>
    </row>
    <row r="52" spans="2:21" ht="15.75" hidden="1" customHeight="1">
      <c r="B52" s="45"/>
      <c r="C52" s="45"/>
      <c r="D52" s="48"/>
      <c r="E52" s="28"/>
      <c r="F52" s="22"/>
      <c r="H52" s="30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55"/>
      <c r="U52" s="22"/>
    </row>
    <row r="53" spans="2:21" ht="15.75" hidden="1" customHeight="1">
      <c r="B53" s="45"/>
      <c r="C53" s="45"/>
      <c r="D53" s="48"/>
      <c r="E53" s="28"/>
      <c r="F53" s="22"/>
      <c r="H53" s="39" t="str">
        <f t="shared" ref="H53:S53" si="15">H3</f>
        <v>EJECUTADO</v>
      </c>
      <c r="I53" s="39" t="str">
        <f t="shared" si="15"/>
        <v>EJECUTADO</v>
      </c>
      <c r="J53" s="65" t="str">
        <f t="shared" si="15"/>
        <v>EJECUTADO</v>
      </c>
      <c r="K53" s="65" t="str">
        <f t="shared" si="15"/>
        <v>EJECUTADO</v>
      </c>
      <c r="L53" s="65" t="str">
        <f t="shared" si="15"/>
        <v>EJECUTADO</v>
      </c>
      <c r="M53" s="65" t="str">
        <f t="shared" si="15"/>
        <v>EJECUTADO</v>
      </c>
      <c r="N53" s="65" t="str">
        <f t="shared" si="15"/>
        <v>EJECUTADO</v>
      </c>
      <c r="O53" s="65" t="str">
        <f t="shared" si="15"/>
        <v>EJECUTADO</v>
      </c>
      <c r="P53" s="65" t="str">
        <f t="shared" si="15"/>
        <v>EJECUTADO</v>
      </c>
      <c r="Q53" s="65" t="str">
        <f t="shared" si="15"/>
        <v>EJECUTADO</v>
      </c>
      <c r="R53" s="65" t="str">
        <f t="shared" si="15"/>
        <v>EJECUTADO</v>
      </c>
      <c r="S53" s="65" t="str">
        <f t="shared" si="15"/>
        <v>EJECUTADO</v>
      </c>
      <c r="T53" s="55"/>
      <c r="U53" s="22"/>
    </row>
    <row r="54" spans="2:21" ht="15.75" hidden="1" customHeight="1">
      <c r="B54" s="45"/>
      <c r="C54" s="45"/>
      <c r="D54" s="56" t="s">
        <v>68</v>
      </c>
      <c r="E54" s="57">
        <f>E41</f>
        <v>97641340</v>
      </c>
      <c r="F54" s="22"/>
      <c r="H54" s="40">
        <f t="shared" ref="H54:R54" si="16">H41</f>
        <v>0</v>
      </c>
      <c r="I54" s="40">
        <f>I41</f>
        <v>8279252.125</v>
      </c>
      <c r="J54" s="40">
        <f t="shared" si="16"/>
        <v>1960335.398</v>
      </c>
      <c r="K54" s="40">
        <f t="shared" si="16"/>
        <v>0</v>
      </c>
      <c r="L54" s="40">
        <f t="shared" si="16"/>
        <v>0</v>
      </c>
      <c r="M54" s="40">
        <f t="shared" si="16"/>
        <v>0</v>
      </c>
      <c r="N54" s="40">
        <f t="shared" si="16"/>
        <v>0</v>
      </c>
      <c r="O54" s="40">
        <f t="shared" si="16"/>
        <v>0</v>
      </c>
      <c r="P54" s="40">
        <f t="shared" si="16"/>
        <v>0</v>
      </c>
      <c r="Q54" s="40">
        <f t="shared" si="16"/>
        <v>0</v>
      </c>
      <c r="R54" s="40">
        <f t="shared" si="16"/>
        <v>0</v>
      </c>
      <c r="S54" s="57">
        <f>S41</f>
        <v>0</v>
      </c>
      <c r="T54" s="55"/>
      <c r="U54" s="22"/>
    </row>
    <row r="55" spans="2:21" ht="15.75" hidden="1" customHeight="1">
      <c r="B55" s="45"/>
      <c r="C55" s="45"/>
      <c r="D55" s="58" t="s">
        <v>69</v>
      </c>
      <c r="E55" s="59"/>
      <c r="F55" s="22"/>
      <c r="H55" s="60">
        <f>H54</f>
        <v>0</v>
      </c>
      <c r="I55" s="60">
        <f>I54</f>
        <v>8279252.125</v>
      </c>
      <c r="J55" s="60">
        <f t="shared" ref="J55:Q55" si="17">I55+J54</f>
        <v>10239587.523</v>
      </c>
      <c r="K55" s="60">
        <f t="shared" si="17"/>
        <v>10239587.523</v>
      </c>
      <c r="L55" s="60">
        <f t="shared" si="17"/>
        <v>10239587.523</v>
      </c>
      <c r="M55" s="60">
        <f>L55+M54</f>
        <v>10239587.523</v>
      </c>
      <c r="N55" s="60">
        <f t="shared" si="17"/>
        <v>10239587.523</v>
      </c>
      <c r="O55" s="60">
        <f t="shared" si="17"/>
        <v>10239587.523</v>
      </c>
      <c r="P55" s="60">
        <f>O55+P54</f>
        <v>10239587.523</v>
      </c>
      <c r="Q55" s="60">
        <f t="shared" si="17"/>
        <v>10239587.523</v>
      </c>
      <c r="R55" s="60">
        <f>Q55+R54</f>
        <v>10239587.523</v>
      </c>
      <c r="S55" s="59">
        <f>R55+S54</f>
        <v>10239587.523</v>
      </c>
      <c r="T55" s="55"/>
      <c r="U55" s="22"/>
    </row>
    <row r="56" spans="2:21" ht="15.75" hidden="1" customHeight="1">
      <c r="F56" s="22"/>
      <c r="U56" s="22"/>
    </row>
    <row r="57" spans="2:21" ht="23.25" customHeight="1">
      <c r="F57" s="22"/>
      <c r="H57" s="72" t="s">
        <v>70</v>
      </c>
      <c r="U57" s="22"/>
    </row>
    <row r="58" spans="2:21" ht="15.75" customHeight="1">
      <c r="F58" s="22"/>
      <c r="H58" s="39" t="str">
        <f t="shared" ref="H58:S58" si="18">H3</f>
        <v>EJECUTADO</v>
      </c>
      <c r="I58" s="39" t="str">
        <f t="shared" si="18"/>
        <v>EJECUTADO</v>
      </c>
      <c r="J58" s="39" t="str">
        <f t="shared" si="18"/>
        <v>EJECUTADO</v>
      </c>
      <c r="K58" s="39" t="str">
        <f t="shared" si="18"/>
        <v>EJECUTADO</v>
      </c>
      <c r="L58" s="39" t="str">
        <f t="shared" si="18"/>
        <v>EJECUTADO</v>
      </c>
      <c r="M58" s="39" t="str">
        <f t="shared" si="18"/>
        <v>EJECUTADO</v>
      </c>
      <c r="N58" s="39" t="str">
        <f t="shared" si="18"/>
        <v>EJECUTADO</v>
      </c>
      <c r="O58" s="39" t="str">
        <f t="shared" si="18"/>
        <v>EJECUTADO</v>
      </c>
      <c r="P58" s="39" t="str">
        <f t="shared" si="18"/>
        <v>EJECUTADO</v>
      </c>
      <c r="Q58" s="39" t="str">
        <f t="shared" si="18"/>
        <v>EJECUTADO</v>
      </c>
      <c r="R58" s="39" t="str">
        <f t="shared" si="18"/>
        <v>EJECUTADO</v>
      </c>
      <c r="S58" s="39" t="str">
        <f t="shared" si="18"/>
        <v>EJECUTADO</v>
      </c>
      <c r="T58" s="193"/>
      <c r="U58" s="22"/>
    </row>
    <row r="59" spans="2:21" ht="15.75" customHeight="1">
      <c r="F59" s="193"/>
      <c r="G59" s="194" t="s">
        <v>6</v>
      </c>
      <c r="H59" s="29" t="s">
        <v>10</v>
      </c>
      <c r="I59" s="29" t="s">
        <v>11</v>
      </c>
      <c r="J59" s="29" t="s">
        <v>12</v>
      </c>
      <c r="K59" s="29" t="s">
        <v>13</v>
      </c>
      <c r="L59" s="29" t="s">
        <v>14</v>
      </c>
      <c r="M59" s="29" t="s">
        <v>15</v>
      </c>
      <c r="N59" s="29" t="s">
        <v>16</v>
      </c>
      <c r="O59" s="29" t="s">
        <v>17</v>
      </c>
      <c r="P59" s="29" t="s">
        <v>18</v>
      </c>
      <c r="Q59" s="29" t="s">
        <v>19</v>
      </c>
      <c r="R59" s="29" t="s">
        <v>20</v>
      </c>
      <c r="S59" s="29" t="s">
        <v>21</v>
      </c>
      <c r="T59" s="73" t="s">
        <v>3</v>
      </c>
      <c r="U59" s="22"/>
    </row>
    <row r="60" spans="2:21" ht="15.75" customHeight="1">
      <c r="F60" s="193"/>
      <c r="G60" s="197" t="s">
        <v>46</v>
      </c>
      <c r="H60" s="51">
        <f t="shared" ref="H60:T60" si="19">H21</f>
        <v>0</v>
      </c>
      <c r="I60" s="51">
        <f t="shared" si="19"/>
        <v>0</v>
      </c>
      <c r="J60" s="51">
        <f t="shared" si="19"/>
        <v>1403442.2070000002</v>
      </c>
      <c r="K60" s="51">
        <f t="shared" si="19"/>
        <v>0</v>
      </c>
      <c r="L60" s="51">
        <f t="shared" si="19"/>
        <v>0</v>
      </c>
      <c r="M60" s="51">
        <f t="shared" si="19"/>
        <v>0</v>
      </c>
      <c r="N60" s="51">
        <f t="shared" si="19"/>
        <v>0</v>
      </c>
      <c r="O60" s="51">
        <f t="shared" si="19"/>
        <v>0</v>
      </c>
      <c r="P60" s="51">
        <f t="shared" si="19"/>
        <v>0</v>
      </c>
      <c r="Q60" s="51">
        <f t="shared" si="19"/>
        <v>0</v>
      </c>
      <c r="R60" s="51">
        <f t="shared" si="19"/>
        <v>0</v>
      </c>
      <c r="S60" s="51">
        <f t="shared" si="19"/>
        <v>0</v>
      </c>
      <c r="T60" s="50">
        <f t="shared" si="19"/>
        <v>1403442.2070000002</v>
      </c>
      <c r="U60" s="22"/>
    </row>
    <row r="61" spans="2:21" ht="15.75" customHeight="1">
      <c r="F61" s="193"/>
      <c r="G61" s="197" t="s">
        <v>32</v>
      </c>
      <c r="H61" s="52">
        <f t="shared" ref="H61:T61" si="20">H11</f>
        <v>0</v>
      </c>
      <c r="I61" s="52">
        <f t="shared" si="20"/>
        <v>949731.26300000004</v>
      </c>
      <c r="J61" s="52">
        <f t="shared" si="20"/>
        <v>3462.15</v>
      </c>
      <c r="K61" s="52">
        <f t="shared" si="20"/>
        <v>0</v>
      </c>
      <c r="L61" s="52">
        <f t="shared" si="20"/>
        <v>0</v>
      </c>
      <c r="M61" s="52">
        <f t="shared" si="20"/>
        <v>0</v>
      </c>
      <c r="N61" s="52">
        <f t="shared" si="20"/>
        <v>0</v>
      </c>
      <c r="O61" s="52">
        <f t="shared" si="20"/>
        <v>0</v>
      </c>
      <c r="P61" s="52">
        <f t="shared" si="20"/>
        <v>0</v>
      </c>
      <c r="Q61" s="52">
        <f t="shared" si="20"/>
        <v>0</v>
      </c>
      <c r="R61" s="52">
        <f t="shared" si="20"/>
        <v>0</v>
      </c>
      <c r="S61" s="52">
        <f t="shared" si="20"/>
        <v>0</v>
      </c>
      <c r="T61" s="50">
        <f t="shared" si="20"/>
        <v>953193.41300000006</v>
      </c>
      <c r="U61" s="22"/>
    </row>
    <row r="62" spans="2:21" ht="15.75" customHeight="1">
      <c r="F62" s="193"/>
      <c r="G62" s="197" t="s">
        <v>52</v>
      </c>
      <c r="H62" s="51">
        <f>H31</f>
        <v>0</v>
      </c>
      <c r="I62" s="51">
        <f t="shared" ref="I62:T62" si="21">I31</f>
        <v>6446010.8619999997</v>
      </c>
      <c r="J62" s="51">
        <f t="shared" si="21"/>
        <v>517941.04100000003</v>
      </c>
      <c r="K62" s="51">
        <f t="shared" si="21"/>
        <v>0</v>
      </c>
      <c r="L62" s="51">
        <f t="shared" si="21"/>
        <v>0</v>
      </c>
      <c r="M62" s="51">
        <f t="shared" si="21"/>
        <v>0</v>
      </c>
      <c r="N62" s="51">
        <f t="shared" si="21"/>
        <v>0</v>
      </c>
      <c r="O62" s="51">
        <f t="shared" si="21"/>
        <v>0</v>
      </c>
      <c r="P62" s="51">
        <f t="shared" si="21"/>
        <v>0</v>
      </c>
      <c r="Q62" s="51">
        <f t="shared" si="21"/>
        <v>0</v>
      </c>
      <c r="R62" s="51">
        <f t="shared" si="21"/>
        <v>0</v>
      </c>
      <c r="S62" s="51">
        <f t="shared" si="21"/>
        <v>0</v>
      </c>
      <c r="T62" s="50">
        <f t="shared" si="21"/>
        <v>6963951.9029999999</v>
      </c>
      <c r="U62" s="22"/>
    </row>
    <row r="63" spans="2:21" ht="15.75" customHeight="1">
      <c r="F63" s="352" t="s">
        <v>29</v>
      </c>
      <c r="G63" s="353"/>
      <c r="H63" s="51">
        <f t="shared" ref="H63:S63" si="22">H9</f>
        <v>0</v>
      </c>
      <c r="I63" s="51">
        <f t="shared" si="22"/>
        <v>0</v>
      </c>
      <c r="J63" s="51">
        <f t="shared" si="22"/>
        <v>0</v>
      </c>
      <c r="K63" s="51">
        <f t="shared" si="22"/>
        <v>0</v>
      </c>
      <c r="L63" s="51">
        <f t="shared" si="22"/>
        <v>0</v>
      </c>
      <c r="M63" s="51">
        <f t="shared" si="22"/>
        <v>0</v>
      </c>
      <c r="N63" s="51">
        <f t="shared" si="22"/>
        <v>0</v>
      </c>
      <c r="O63" s="51">
        <f t="shared" si="22"/>
        <v>0</v>
      </c>
      <c r="P63" s="51">
        <f t="shared" si="22"/>
        <v>0</v>
      </c>
      <c r="Q63" s="51">
        <f t="shared" si="22"/>
        <v>0</v>
      </c>
      <c r="R63" s="51">
        <f t="shared" si="22"/>
        <v>0</v>
      </c>
      <c r="S63" s="51">
        <f t="shared" si="22"/>
        <v>0</v>
      </c>
      <c r="T63" s="50">
        <f>+T9</f>
        <v>0</v>
      </c>
      <c r="U63" s="22"/>
    </row>
    <row r="64" spans="2:21" ht="15.75" customHeight="1">
      <c r="F64" s="193"/>
      <c r="G64" s="197" t="s">
        <v>24</v>
      </c>
      <c r="H64" s="52">
        <f t="shared" ref="H64:T64" si="23">H6</f>
        <v>0</v>
      </c>
      <c r="I64" s="52">
        <f t="shared" si="23"/>
        <v>883510</v>
      </c>
      <c r="J64" s="52">
        <f t="shared" si="23"/>
        <v>35490</v>
      </c>
      <c r="K64" s="52">
        <f t="shared" si="23"/>
        <v>0</v>
      </c>
      <c r="L64" s="52">
        <f t="shared" si="23"/>
        <v>0</v>
      </c>
      <c r="M64" s="52">
        <f t="shared" si="23"/>
        <v>0</v>
      </c>
      <c r="N64" s="52">
        <f t="shared" si="23"/>
        <v>0</v>
      </c>
      <c r="O64" s="52">
        <f t="shared" si="23"/>
        <v>0</v>
      </c>
      <c r="P64" s="52">
        <f t="shared" si="23"/>
        <v>0</v>
      </c>
      <c r="Q64" s="52">
        <f t="shared" si="23"/>
        <v>0</v>
      </c>
      <c r="R64" s="52">
        <f t="shared" si="23"/>
        <v>0</v>
      </c>
      <c r="S64" s="52">
        <f t="shared" si="23"/>
        <v>0</v>
      </c>
      <c r="T64" s="50">
        <f t="shared" si="23"/>
        <v>919000</v>
      </c>
      <c r="U64" s="22"/>
    </row>
    <row r="65" spans="4:23" ht="15.75" customHeight="1">
      <c r="F65" s="193"/>
      <c r="G65" s="197" t="s">
        <v>23</v>
      </c>
      <c r="H65" s="51">
        <f t="shared" ref="H65:T65" si="24">H5</f>
        <v>0</v>
      </c>
      <c r="I65" s="51">
        <f t="shared" si="24"/>
        <v>0</v>
      </c>
      <c r="J65" s="51">
        <f t="shared" si="24"/>
        <v>0</v>
      </c>
      <c r="K65" s="51">
        <f t="shared" si="24"/>
        <v>0</v>
      </c>
      <c r="L65" s="51">
        <f t="shared" si="24"/>
        <v>0</v>
      </c>
      <c r="M65" s="51">
        <f t="shared" si="24"/>
        <v>0</v>
      </c>
      <c r="N65" s="51">
        <f t="shared" si="24"/>
        <v>0</v>
      </c>
      <c r="O65" s="51">
        <f t="shared" si="24"/>
        <v>0</v>
      </c>
      <c r="P65" s="51">
        <f t="shared" si="24"/>
        <v>0</v>
      </c>
      <c r="Q65" s="51">
        <f t="shared" si="24"/>
        <v>0</v>
      </c>
      <c r="R65" s="51">
        <f t="shared" si="24"/>
        <v>0</v>
      </c>
      <c r="S65" s="51">
        <f t="shared" si="24"/>
        <v>0</v>
      </c>
      <c r="T65" s="50">
        <f t="shared" si="24"/>
        <v>0</v>
      </c>
      <c r="U65" s="22"/>
    </row>
    <row r="66" spans="4:23" ht="15.75" customHeight="1">
      <c r="F66" s="352" t="s">
        <v>71</v>
      </c>
      <c r="G66" s="353"/>
      <c r="H66" s="51">
        <f>+H36</f>
        <v>13763115.021</v>
      </c>
      <c r="I66" s="51">
        <f>+I36</f>
        <v>0</v>
      </c>
      <c r="J66" s="51">
        <f t="shared" ref="J66:S66" si="25">+J36</f>
        <v>0</v>
      </c>
      <c r="K66" s="51">
        <f t="shared" si="25"/>
        <v>0</v>
      </c>
      <c r="L66" s="51">
        <f t="shared" si="25"/>
        <v>0</v>
      </c>
      <c r="M66" s="51">
        <f t="shared" si="25"/>
        <v>0</v>
      </c>
      <c r="N66" s="51">
        <f t="shared" si="25"/>
        <v>0</v>
      </c>
      <c r="O66" s="51">
        <f t="shared" si="25"/>
        <v>0</v>
      </c>
      <c r="P66" s="51">
        <f t="shared" si="25"/>
        <v>0</v>
      </c>
      <c r="Q66" s="51">
        <f t="shared" si="25"/>
        <v>0</v>
      </c>
      <c r="R66" s="51">
        <f t="shared" si="25"/>
        <v>0</v>
      </c>
      <c r="S66" s="51">
        <f t="shared" si="25"/>
        <v>0</v>
      </c>
      <c r="T66" s="50">
        <f>T36</f>
        <v>13763115.021</v>
      </c>
      <c r="U66" s="22"/>
    </row>
    <row r="67" spans="4:23" ht="19.5" customHeight="1">
      <c r="F67" s="193"/>
      <c r="G67" s="354" t="s">
        <v>72</v>
      </c>
      <c r="H67" s="354"/>
      <c r="I67" s="354"/>
      <c r="J67" s="354"/>
      <c r="K67" s="354"/>
      <c r="L67" s="354"/>
    </row>
    <row r="68" spans="4:23" ht="18" customHeight="1">
      <c r="H68" s="49"/>
    </row>
    <row r="69" spans="4:23" ht="23.25" customHeight="1">
      <c r="D69" s="72" t="s">
        <v>73</v>
      </c>
      <c r="H69" s="72" t="s">
        <v>74</v>
      </c>
      <c r="N69" s="63"/>
      <c r="O69" s="63"/>
      <c r="P69" s="63"/>
      <c r="Q69" s="63"/>
      <c r="V69" s="72" t="s">
        <v>73</v>
      </c>
    </row>
    <row r="70" spans="4:23" ht="16.5" customHeight="1">
      <c r="D70" s="62"/>
      <c r="E70" s="62"/>
      <c r="H70" s="65" t="str">
        <f t="shared" ref="H70:S70" si="26">H3</f>
        <v>EJECUTADO</v>
      </c>
      <c r="I70" s="65" t="str">
        <f t="shared" si="26"/>
        <v>EJECUTADO</v>
      </c>
      <c r="J70" s="65" t="str">
        <f t="shared" si="26"/>
        <v>EJECUTADO</v>
      </c>
      <c r="K70" s="65" t="str">
        <f t="shared" si="26"/>
        <v>EJECUTADO</v>
      </c>
      <c r="L70" s="65" t="str">
        <f t="shared" si="26"/>
        <v>EJECUTADO</v>
      </c>
      <c r="M70" s="65" t="str">
        <f t="shared" si="26"/>
        <v>EJECUTADO</v>
      </c>
      <c r="N70" s="65" t="str">
        <f t="shared" si="26"/>
        <v>EJECUTADO</v>
      </c>
      <c r="O70" s="65" t="str">
        <f t="shared" si="26"/>
        <v>EJECUTADO</v>
      </c>
      <c r="P70" s="65" t="str">
        <f t="shared" si="26"/>
        <v>EJECUTADO</v>
      </c>
      <c r="Q70" s="65" t="str">
        <f t="shared" si="26"/>
        <v>EJECUTADO</v>
      </c>
      <c r="R70" s="65" t="str">
        <f t="shared" si="26"/>
        <v>EJECUTADO</v>
      </c>
      <c r="S70" s="65" t="str">
        <f t="shared" si="26"/>
        <v>EJECUTADO</v>
      </c>
      <c r="T70" s="65" t="s">
        <v>75</v>
      </c>
      <c r="V70" s="62"/>
      <c r="W70" s="62"/>
    </row>
    <row r="71" spans="4:23" ht="18" customHeight="1">
      <c r="D71" s="205" t="s">
        <v>76</v>
      </c>
      <c r="E71" s="206" t="s">
        <v>77</v>
      </c>
      <c r="H71" s="118">
        <v>46023</v>
      </c>
      <c r="I71" s="118">
        <v>46054</v>
      </c>
      <c r="J71" s="118">
        <v>46082</v>
      </c>
      <c r="K71" s="118">
        <v>46113</v>
      </c>
      <c r="L71" s="118">
        <v>46143</v>
      </c>
      <c r="M71" s="118">
        <v>46174</v>
      </c>
      <c r="N71" s="118">
        <v>46204</v>
      </c>
      <c r="O71" s="118">
        <v>46235</v>
      </c>
      <c r="P71" s="118">
        <v>46266</v>
      </c>
      <c r="Q71" s="118">
        <v>46296</v>
      </c>
      <c r="R71" s="118">
        <v>46327</v>
      </c>
      <c r="S71" s="118">
        <v>46357</v>
      </c>
      <c r="T71" s="93">
        <v>2026</v>
      </c>
      <c r="V71" s="64" t="s">
        <v>76</v>
      </c>
      <c r="W71" s="92" t="s">
        <v>78</v>
      </c>
    </row>
    <row r="72" spans="4:23" ht="18" customHeight="1">
      <c r="D72" s="207" t="s">
        <v>79</v>
      </c>
      <c r="E72" s="208">
        <v>650900</v>
      </c>
      <c r="H72" s="84">
        <f>SUMIFS('2026 FNDR'!$R$4:$R$491,'2026 FNDR'!$G$4:$G$491,'2026 RESUMEN'!D72)</f>
        <v>0</v>
      </c>
      <c r="I72" s="84">
        <f>SUMIFS('2026 FNDR'!$S$5:$S$491,'2026 FNDR'!$G$5:$G$491,'2026 RESUMEN'!D72)+SUMIFS('FRIL 2026'!$J$3:$J$115,'FRIL 2026'!$G$3:$G$115,'2026 RESUMEN'!$D72)</f>
        <v>0</v>
      </c>
      <c r="J72" s="84">
        <f>SUMIFS('2026 FNDR'!$T$5:$T$491,'2026 FNDR'!$G$5:$G$491,'2026 RESUMEN'!D72)+SUMIFS('FRIL 2026'!$K$3:$K$115,'FRIL 2026'!$G$3:$G$115,'2026 RESUMEN'!$D72)</f>
        <v>0</v>
      </c>
      <c r="K72" s="84">
        <f>SUMIFS('2026 FNDR'!$U$4:$U$491,'2026 FNDR'!$G$4:$G$491,'2026 RESUMEN'!D72)+SUMIFS('FRIL 2026'!$L$3:$L$117,'FRIL 2026'!$G$3:$G$117,'2026 RESUMEN'!$D72)</f>
        <v>0</v>
      </c>
      <c r="L72" s="84">
        <f>SUMIFS('2026 FNDR'!$V$4:$V$491,'2026 FNDR'!$G$4:$G$491,'2026 RESUMEN'!D72)+SUMIFS('FRIL 2026'!$M$3:$M$117,'FRIL 2026'!$G$3:$G$117,'2026 RESUMEN'!$D72)</f>
        <v>0</v>
      </c>
      <c r="M72" s="104">
        <f>SUMIFS('2026 FNDR'!$W$4:$W$491,'2026 FNDR'!$G$4:$G$491,'2026 RESUMEN'!D72)+SUMIFS('FRIL 2026'!$N$3:$N$117,'FRIL 2026'!$G$3:$G$117,'2026 RESUMEN'!$D72)</f>
        <v>0</v>
      </c>
      <c r="N72" s="104">
        <f>SUMIFS('2026 FNDR'!$X$4:$X$491,'2026 FNDR'!$G$4:$G$491,'2026 RESUMEN'!D72)+SUMIFS('FRIL 2026'!$O$3:$O$117,'FRIL 2026'!$G$3:$G$117,'2026 RESUMEN'!$D72)</f>
        <v>0</v>
      </c>
      <c r="O72" s="104">
        <f>SUMIFS('2026 FNDR'!$Y$4:$Y$491,'2026 FNDR'!$G$4:$G$491,'2026 RESUMEN'!D72)+SUMIFS('FRIL 2026'!$P$3:$P$117,'FRIL 2026'!$G$3:$G$117,'2026 RESUMEN'!$D72)</f>
        <v>0</v>
      </c>
      <c r="P72" s="104">
        <f>SUMIFS('2026 FNDR'!$Z$4:$Z$491,'2026 FNDR'!$G$4:$G$491,'2026 RESUMEN'!D72)+SUMIFS('FRIL 2026'!$Q$3:$Q$117,'FRIL 2026'!$G$3:$G$117,'2026 RESUMEN'!$D72)</f>
        <v>0</v>
      </c>
      <c r="Q72" s="104">
        <f>SUMIFS('2026 FNDR'!$AA$4:$AA$491,'2026 FNDR'!$G$4:$G$491,'2026 RESUMEN'!D72)+SUMIFS('FRIL 2026'!$R$3:$R$117,'FRIL 2026'!$G$3:$G$117,'2026 RESUMEN'!$D72)</f>
        <v>0</v>
      </c>
      <c r="R72" s="104">
        <f>SUMIFS('2026 FNDR'!$AB$4:$AB$491,'2026 FNDR'!$G$4:$G$491,'2026 RESUMEN'!D72)+SUMIFS('FRIL 2026'!$S$3:$S$117,'FRIL 2026'!$G$3:$G$117,'2026 RESUMEN'!$D72)</f>
        <v>0</v>
      </c>
      <c r="S72" s="104">
        <f>SUMIFS('2026 FNDR'!$AC$5:$AC$491,'2026 FNDR'!$G$5:$G$491,'2026 RESUMEN'!D72)+SUMIFS('FRIL 2026'!$T$3:$T$117,'FRIL 2026'!$G$3:$G$117,'2026 RESUMEN'!D72)</f>
        <v>0</v>
      </c>
      <c r="T72" s="68">
        <f t="shared" ref="T72:T78" si="27">SUMIFS(H72:S72,$H$70:$S$70,"ejecutado")</f>
        <v>0</v>
      </c>
      <c r="V72" s="67" t="s">
        <v>79</v>
      </c>
      <c r="W72" s="87">
        <f>T72</f>
        <v>0</v>
      </c>
    </row>
    <row r="73" spans="4:23" ht="18" customHeight="1">
      <c r="D73" s="207" t="s">
        <v>80</v>
      </c>
      <c r="E73" s="208">
        <v>2706010</v>
      </c>
      <c r="H73" s="84">
        <f>SUMIFS('2026 FNDR'!$R$4:$R$491,'2026 FNDR'!$G$4:$G$491,'2026 RESUMEN'!D73)</f>
        <v>0</v>
      </c>
      <c r="I73" s="84">
        <f>SUMIFS('2026 FNDR'!$S$5:$S$491,'2026 FNDR'!$G$5:$G$491,'2026 RESUMEN'!D73)+SUMIFS('FRIL 2026'!$J$3:$J$115,'FRIL 2026'!$G$3:$G$115,'2026 RESUMEN'!$D73)</f>
        <v>393735.402</v>
      </c>
      <c r="J73" s="84">
        <f>SUMIFS('2026 FNDR'!$T$5:$T$491,'2026 FNDR'!$G$5:$G$491,'2026 RESUMEN'!D73)+SUMIFS('FRIL 2026'!$K$3:$K$115,'FRIL 2026'!$G$3:$G$115,'2026 RESUMEN'!$D73)</f>
        <v>287625.451</v>
      </c>
      <c r="K73" s="84">
        <f>SUMIFS('2026 FNDR'!$U$4:$U$491,'2026 FNDR'!$G$4:$G$491,'2026 RESUMEN'!D73)+SUMIFS('FRIL 2026'!$L$3:$L$117,'FRIL 2026'!$G$3:$G$117,'2026 RESUMEN'!$D73)</f>
        <v>0</v>
      </c>
      <c r="L73" s="84">
        <f>SUMIFS('2026 FNDR'!$V$4:$V$491,'2026 FNDR'!$G$4:$G$491,'2026 RESUMEN'!D73)+SUMIFS('FRIL 2026'!$M$3:$M$117,'FRIL 2026'!$G$3:$G$117,'2026 RESUMEN'!$D73)</f>
        <v>0</v>
      </c>
      <c r="M73" s="104">
        <f>SUMIFS('2026 FNDR'!$W$4:$W$491,'2026 FNDR'!$G$4:$G$491,'2026 RESUMEN'!D73)+SUMIFS('FRIL 2026'!$N$3:$N$117,'FRIL 2026'!$G$3:$G$117,'2026 RESUMEN'!$D73)</f>
        <v>0</v>
      </c>
      <c r="N73" s="104">
        <f>SUMIFS('2026 FNDR'!$X$4:$X$491,'2026 FNDR'!$G$4:$G$491,'2026 RESUMEN'!D73)+SUMIFS('FRIL 2026'!$O$3:$O$117,'FRIL 2026'!$G$3:$G$117,'2026 RESUMEN'!$D73)</f>
        <v>0</v>
      </c>
      <c r="O73" s="104">
        <f>SUMIFS('2026 FNDR'!$Y$4:$Y$491,'2026 FNDR'!$G$4:$G$491,'2026 RESUMEN'!D73)+SUMIFS('FRIL 2026'!$P$3:$P$117,'FRIL 2026'!$G$3:$G$117,'2026 RESUMEN'!$D73)</f>
        <v>0</v>
      </c>
      <c r="P73" s="104">
        <f>SUMIFS('2026 FNDR'!$Z$4:$Z$491,'2026 FNDR'!$G$4:$G$491,'2026 RESUMEN'!D73)+SUMIFS('FRIL 2026'!$Q$3:$Q$117,'FRIL 2026'!$G$3:$G$117,'2026 RESUMEN'!$D73)</f>
        <v>0</v>
      </c>
      <c r="Q73" s="104">
        <f>SUMIFS('2026 FNDR'!$AA$4:$AA$491,'2026 FNDR'!$G$4:$G$491,'2026 RESUMEN'!D73)+SUMIFS('FRIL 2026'!$R$3:$R$117,'FRIL 2026'!$G$3:$G$117,'2026 RESUMEN'!$D73)</f>
        <v>0</v>
      </c>
      <c r="R73" s="104">
        <f>SUMIFS('2026 FNDR'!$AB$4:$AB$491,'2026 FNDR'!$G$4:$G$491,'2026 RESUMEN'!D73)+SUMIFS('FRIL 2026'!$S$3:$S$117,'FRIL 2026'!$G$3:$G$117,'2026 RESUMEN'!$D73)</f>
        <v>0</v>
      </c>
      <c r="S73" s="104">
        <f>SUMIFS('2026 FNDR'!$AC$5:$AC$491,'2026 FNDR'!$G$5:$G$491,'2026 RESUMEN'!D73)+SUMIFS('FRIL 2026'!$T$3:$T$117,'FRIL 2026'!$G$3:$G$117,'2026 RESUMEN'!D73)</f>
        <v>0</v>
      </c>
      <c r="T73" s="68">
        <f t="shared" si="27"/>
        <v>681360.853</v>
      </c>
      <c r="V73" s="67" t="s">
        <v>80</v>
      </c>
      <c r="W73" s="87">
        <f t="shared" ref="W73:W78" si="28">T73</f>
        <v>681360.853</v>
      </c>
    </row>
    <row r="74" spans="4:23" ht="18" customHeight="1">
      <c r="D74" s="207" t="s">
        <v>81</v>
      </c>
      <c r="E74" s="208">
        <v>1450898</v>
      </c>
      <c r="H74" s="84">
        <f>SUMIFS('2026 FNDR'!$R$4:$R$491,'2026 FNDR'!$G$4:$G$491,'2026 RESUMEN'!D74)</f>
        <v>0</v>
      </c>
      <c r="I74" s="84">
        <f>SUMIFS('2026 FNDR'!$S$5:$S$491,'2026 FNDR'!$G$5:$G$491,'2026 RESUMEN'!D74)+SUMIFS('FRIL 2026'!$J$3:$J$115,'FRIL 2026'!$G$3:$G$115,'2026 RESUMEN'!$D74)</f>
        <v>11944.272999999999</v>
      </c>
      <c r="J74" s="84">
        <f>SUMIFS('2026 FNDR'!$T$5:$T$491,'2026 FNDR'!$G$5:$G$491,'2026 RESUMEN'!D74)+SUMIFS('FRIL 2026'!$K$3:$K$115,'FRIL 2026'!$G$3:$G$115,'2026 RESUMEN'!$D74)</f>
        <v>80508.22</v>
      </c>
      <c r="K74" s="84">
        <f>SUMIFS('2026 FNDR'!$U$4:$U$491,'2026 FNDR'!$G$4:$G$491,'2026 RESUMEN'!D74)+SUMIFS('FRIL 2026'!$L$3:$L$117,'FRIL 2026'!$G$3:$G$117,'2026 RESUMEN'!$D74)</f>
        <v>0</v>
      </c>
      <c r="L74" s="84">
        <f>SUMIFS('2026 FNDR'!$V$4:$V$491,'2026 FNDR'!$G$4:$G$491,'2026 RESUMEN'!D74)+SUMIFS('FRIL 2026'!$M$3:$M$117,'FRIL 2026'!$G$3:$G$117,'2026 RESUMEN'!$D74)</f>
        <v>0</v>
      </c>
      <c r="M74" s="104">
        <f>SUMIFS('2026 FNDR'!$W$4:$W$491,'2026 FNDR'!$G$4:$G$491,'2026 RESUMEN'!D74)+SUMIFS('FRIL 2026'!$N$3:$N$117,'FRIL 2026'!$G$3:$G$117,'2026 RESUMEN'!$D74)</f>
        <v>0</v>
      </c>
      <c r="N74" s="104">
        <f>SUMIFS('2026 FNDR'!$X$4:$X$491,'2026 FNDR'!$G$4:$G$491,'2026 RESUMEN'!D74)+SUMIFS('FRIL 2026'!$O$3:$O$117,'FRIL 2026'!$G$3:$G$117,'2026 RESUMEN'!$D74)</f>
        <v>0</v>
      </c>
      <c r="O74" s="104">
        <f>SUMIFS('2026 FNDR'!$Y$4:$Y$491,'2026 FNDR'!$G$4:$G$491,'2026 RESUMEN'!D74)+SUMIFS('FRIL 2026'!$P$3:$P$117,'FRIL 2026'!$G$3:$G$117,'2026 RESUMEN'!$D74)</f>
        <v>0</v>
      </c>
      <c r="P74" s="104">
        <f>SUMIFS('2026 FNDR'!$Z$4:$Z$491,'2026 FNDR'!$G$4:$G$491,'2026 RESUMEN'!D74)+SUMIFS('FRIL 2026'!$Q$3:$Q$117,'FRIL 2026'!$G$3:$G$117,'2026 RESUMEN'!$D74)</f>
        <v>0</v>
      </c>
      <c r="Q74" s="104">
        <f>SUMIFS('2026 FNDR'!$AA$4:$AA$491,'2026 FNDR'!$G$4:$G$491,'2026 RESUMEN'!D74)+SUMIFS('FRIL 2026'!$R$3:$R$117,'FRIL 2026'!$G$3:$G$117,'2026 RESUMEN'!$D74)</f>
        <v>0</v>
      </c>
      <c r="R74" s="104">
        <f>SUMIFS('2026 FNDR'!$AB$4:$AB$491,'2026 FNDR'!$G$4:$G$491,'2026 RESUMEN'!D74)+SUMIFS('FRIL 2026'!$S$3:$S$117,'FRIL 2026'!$G$3:$G$117,'2026 RESUMEN'!$D74)</f>
        <v>0</v>
      </c>
      <c r="S74" s="104">
        <f>SUMIFS('2026 FNDR'!$AC$5:$AC$491,'2026 FNDR'!$G$5:$G$491,'2026 RESUMEN'!D74)+SUMIFS('FRIL 2026'!$T$3:$T$117,'FRIL 2026'!$G$3:$G$117,'2026 RESUMEN'!D74)</f>
        <v>0</v>
      </c>
      <c r="T74" s="68">
        <f t="shared" si="27"/>
        <v>92452.493000000002</v>
      </c>
      <c r="V74" s="67" t="s">
        <v>81</v>
      </c>
      <c r="W74" s="87">
        <f t="shared" si="28"/>
        <v>92452.493000000002</v>
      </c>
    </row>
    <row r="75" spans="4:23" ht="18" customHeight="1">
      <c r="D75" s="207" t="s">
        <v>82</v>
      </c>
      <c r="E75" s="208">
        <v>2513849</v>
      </c>
      <c r="H75" s="84">
        <f>SUMIFS('2026 FNDR'!$R$4:$R$491,'2026 FNDR'!$G$4:$G$491,'2026 RESUMEN'!D75)</f>
        <v>0</v>
      </c>
      <c r="I75" s="84">
        <f>SUMIFS('2026 FNDR'!$S$5:$S$491,'2026 FNDR'!$G$5:$G$491,'2026 RESUMEN'!D75)+SUMIFS('FRIL 2026'!$J$3:$J$115,'FRIL 2026'!$G$3:$G$115,'2026 RESUMEN'!$D75)</f>
        <v>379827.18300000002</v>
      </c>
      <c r="J75" s="84">
        <f>SUMIFS('2026 FNDR'!$T$5:$T$491,'2026 FNDR'!$G$5:$G$491,'2026 RESUMEN'!D75)+SUMIFS('FRIL 2026'!$K$3:$K$115,'FRIL 2026'!$G$3:$G$115,'2026 RESUMEN'!$D75)</f>
        <v>129044.33500000002</v>
      </c>
      <c r="K75" s="84">
        <f>SUMIFS('2026 FNDR'!$U$4:$U$491,'2026 FNDR'!$G$4:$G$491,'2026 RESUMEN'!D75)+SUMIFS('FRIL 2026'!$L$3:$L$117,'FRIL 2026'!$G$3:$G$117,'2026 RESUMEN'!$D75)</f>
        <v>0</v>
      </c>
      <c r="L75" s="84">
        <f>SUMIFS('2026 FNDR'!$V$4:$V$491,'2026 FNDR'!$G$4:$G$491,'2026 RESUMEN'!D75)+SUMIFS('FRIL 2026'!$M$3:$M$117,'FRIL 2026'!$G$3:$G$117,'2026 RESUMEN'!$D75)</f>
        <v>0</v>
      </c>
      <c r="M75" s="104">
        <f>SUMIFS('2026 FNDR'!$W$4:$W$491,'2026 FNDR'!$G$4:$G$491,'2026 RESUMEN'!D75)+SUMIFS('FRIL 2026'!$N$3:$N$117,'FRIL 2026'!$G$3:$G$117,'2026 RESUMEN'!$D75)</f>
        <v>0</v>
      </c>
      <c r="N75" s="104">
        <f>SUMIFS('2026 FNDR'!$X$4:$X$491,'2026 FNDR'!$G$4:$G$491,'2026 RESUMEN'!D75)+SUMIFS('FRIL 2026'!$O$3:$O$117,'FRIL 2026'!$G$3:$G$117,'2026 RESUMEN'!$D75)</f>
        <v>0</v>
      </c>
      <c r="O75" s="104">
        <f>SUMIFS('2026 FNDR'!$Y$4:$Y$491,'2026 FNDR'!$G$4:$G$491,'2026 RESUMEN'!D75)+SUMIFS('FRIL 2026'!$P$3:$P$117,'FRIL 2026'!$G$3:$G$117,'2026 RESUMEN'!$D75)</f>
        <v>0</v>
      </c>
      <c r="P75" s="104">
        <f>SUMIFS('2026 FNDR'!$Z$4:$Z$491,'2026 FNDR'!$G$4:$G$491,'2026 RESUMEN'!D75)+SUMIFS('FRIL 2026'!$Q$3:$Q$117,'FRIL 2026'!$G$3:$G$117,'2026 RESUMEN'!$D75)</f>
        <v>0</v>
      </c>
      <c r="Q75" s="104">
        <f>SUMIFS('2026 FNDR'!$AA$4:$AA$491,'2026 FNDR'!$G$4:$G$491,'2026 RESUMEN'!D75)+SUMIFS('FRIL 2026'!$R$3:$R$117,'FRIL 2026'!$G$3:$G$117,'2026 RESUMEN'!$D75)</f>
        <v>0</v>
      </c>
      <c r="R75" s="104">
        <f>SUMIFS('2026 FNDR'!$AB$4:$AB$491,'2026 FNDR'!$G$4:$G$491,'2026 RESUMEN'!D75)+SUMIFS('FRIL 2026'!$S$3:$S$117,'FRIL 2026'!$G$3:$G$117,'2026 RESUMEN'!$D75)</f>
        <v>0</v>
      </c>
      <c r="S75" s="104">
        <f>SUMIFS('2026 FNDR'!$AC$5:$AC$491,'2026 FNDR'!$G$5:$G$491,'2026 RESUMEN'!D75)+SUMIFS('FRIL 2026'!$T$3:$T$117,'FRIL 2026'!$G$3:$G$117,'2026 RESUMEN'!D75)</f>
        <v>0</v>
      </c>
      <c r="T75" s="68">
        <f t="shared" si="27"/>
        <v>508871.51800000004</v>
      </c>
      <c r="V75" s="67" t="s">
        <v>82</v>
      </c>
      <c r="W75" s="87">
        <f t="shared" si="28"/>
        <v>508871.51800000004</v>
      </c>
    </row>
    <row r="76" spans="4:23" ht="18" customHeight="1">
      <c r="D76" s="207" t="s">
        <v>83</v>
      </c>
      <c r="E76" s="208">
        <v>1431345</v>
      </c>
      <c r="H76" s="84">
        <f>SUMIFS('2026 FNDR'!$R$4:$R$491,'2026 FNDR'!$G$4:$G$491,'2026 RESUMEN'!D76)</f>
        <v>0</v>
      </c>
      <c r="I76" s="84">
        <f>SUMIFS('2026 FNDR'!$S$5:$S$491,'2026 FNDR'!$G$5:$G$491,'2026 RESUMEN'!D76)+SUMIFS('FRIL 2026'!$J$3:$J$115,'FRIL 2026'!$G$3:$G$115,'2026 RESUMEN'!$D76)</f>
        <v>0</v>
      </c>
      <c r="J76" s="84">
        <f>SUMIFS('2026 FNDR'!$T$5:$T$491,'2026 FNDR'!$G$5:$G$491,'2026 RESUMEN'!D76)+SUMIFS('FRIL 2026'!$K$3:$K$115,'FRIL 2026'!$G$3:$G$115,'2026 RESUMEN'!$D76)</f>
        <v>0</v>
      </c>
      <c r="K76" s="84">
        <f>SUMIFS('2026 FNDR'!$U$4:$U$491,'2026 FNDR'!$G$4:$G$491,'2026 RESUMEN'!D76)+SUMIFS('FRIL 2026'!$L$3:$L$117,'FRIL 2026'!$G$3:$G$117,'2026 RESUMEN'!$D76)</f>
        <v>0</v>
      </c>
      <c r="L76" s="84">
        <f>SUMIFS('2026 FNDR'!$V$4:$V$491,'2026 FNDR'!$G$4:$G$491,'2026 RESUMEN'!D76)+SUMIFS('FRIL 2026'!$M$3:$M$117,'FRIL 2026'!$G$3:$G$117,'2026 RESUMEN'!$D76)</f>
        <v>0</v>
      </c>
      <c r="M76" s="104">
        <f>SUMIFS('2026 FNDR'!$W$4:$W$491,'2026 FNDR'!$G$4:$G$491,'2026 RESUMEN'!D76)+SUMIFS('FRIL 2026'!$N$3:$N$117,'FRIL 2026'!$G$3:$G$117,'2026 RESUMEN'!$D76)</f>
        <v>0</v>
      </c>
      <c r="N76" s="104">
        <f>SUMIFS('2026 FNDR'!$X$4:$X$491,'2026 FNDR'!$G$4:$G$491,'2026 RESUMEN'!D76)+SUMIFS('FRIL 2026'!$O$3:$O$117,'FRIL 2026'!$G$3:$G$117,'2026 RESUMEN'!$D76)</f>
        <v>0</v>
      </c>
      <c r="O76" s="104">
        <f>SUMIFS('2026 FNDR'!$Y$4:$Y$491,'2026 FNDR'!$G$4:$G$491,'2026 RESUMEN'!D76)+SUMIFS('FRIL 2026'!$P$3:$P$117,'FRIL 2026'!$G$3:$G$117,'2026 RESUMEN'!$D76)</f>
        <v>0</v>
      </c>
      <c r="P76" s="104">
        <f>SUMIFS('2026 FNDR'!$Z$4:$Z$491,'2026 FNDR'!$G$4:$G$491,'2026 RESUMEN'!D76)+SUMIFS('FRIL 2026'!$Q$3:$Q$117,'FRIL 2026'!$G$3:$G$117,'2026 RESUMEN'!$D76)</f>
        <v>0</v>
      </c>
      <c r="Q76" s="104">
        <f>SUMIFS('2026 FNDR'!$AA$4:$AA$491,'2026 FNDR'!$G$4:$G$491,'2026 RESUMEN'!D76)+SUMIFS('FRIL 2026'!$R$3:$R$117,'FRIL 2026'!$G$3:$G$117,'2026 RESUMEN'!$D76)</f>
        <v>0</v>
      </c>
      <c r="R76" s="104">
        <f>SUMIFS('2026 FNDR'!$AB$4:$AB$491,'2026 FNDR'!$G$4:$G$491,'2026 RESUMEN'!D76)+SUMIFS('FRIL 2026'!$S$3:$S$117,'FRIL 2026'!$G$3:$G$117,'2026 RESUMEN'!$D76)</f>
        <v>0</v>
      </c>
      <c r="S76" s="104">
        <f>SUMIFS('2026 FNDR'!$AC$5:$AC$491,'2026 FNDR'!$G$5:$G$491,'2026 RESUMEN'!D76)+SUMIFS('FRIL 2026'!$T$3:$T$117,'FRIL 2026'!$G$3:$G$117,'2026 RESUMEN'!D76)</f>
        <v>0</v>
      </c>
      <c r="T76" s="68">
        <f t="shared" si="27"/>
        <v>0</v>
      </c>
      <c r="V76" s="67" t="s">
        <v>83</v>
      </c>
      <c r="W76" s="87">
        <f t="shared" si="28"/>
        <v>0</v>
      </c>
    </row>
    <row r="77" spans="4:23" ht="18" customHeight="1">
      <c r="D77" s="207" t="s">
        <v>84</v>
      </c>
      <c r="E77" s="208">
        <v>1902204</v>
      </c>
      <c r="H77" s="84">
        <f>SUMIFS('2026 FNDR'!$R$4:$R$491,'2026 FNDR'!$G$4:$G$491,'2026 RESUMEN'!D77)</f>
        <v>0</v>
      </c>
      <c r="I77" s="84">
        <f>SUMIFS('2026 FNDR'!$S$5:$S$491,'2026 FNDR'!$G$5:$G$491,'2026 RESUMEN'!D77)+SUMIFS('FRIL 2026'!$J$3:$J$115,'FRIL 2026'!$G$3:$G$115,'2026 RESUMEN'!$D77)</f>
        <v>0</v>
      </c>
      <c r="J77" s="84">
        <f>SUMIFS('2026 FNDR'!$T$5:$T$491,'2026 FNDR'!$G$5:$G$491,'2026 RESUMEN'!D77)+SUMIFS('FRIL 2026'!$K$3:$K$115,'FRIL 2026'!$G$3:$G$115,'2026 RESUMEN'!$D77)</f>
        <v>87075.013999999996</v>
      </c>
      <c r="K77" s="84">
        <f>SUMIFS('2026 FNDR'!$U$4:$U$491,'2026 FNDR'!$G$4:$G$491,'2026 RESUMEN'!D77)+SUMIFS('FRIL 2026'!$L$3:$L$117,'FRIL 2026'!$G$3:$G$117,'2026 RESUMEN'!$D77)</f>
        <v>0</v>
      </c>
      <c r="L77" s="84">
        <f>SUMIFS('2026 FNDR'!$V$4:$V$491,'2026 FNDR'!$G$4:$G$491,'2026 RESUMEN'!D77)+SUMIFS('FRIL 2026'!$M$3:$M$117,'FRIL 2026'!$G$3:$G$117,'2026 RESUMEN'!$D77)</f>
        <v>0</v>
      </c>
      <c r="M77" s="104">
        <f>SUMIFS('2026 FNDR'!$W$4:$W$491,'2026 FNDR'!$G$4:$G$491,'2026 RESUMEN'!D77)+SUMIFS('FRIL 2026'!$N$3:$N$117,'FRIL 2026'!$G$3:$G$117,'2026 RESUMEN'!$D77)</f>
        <v>0</v>
      </c>
      <c r="N77" s="104">
        <f>SUMIFS('2026 FNDR'!$X$4:$X$491,'2026 FNDR'!$G$4:$G$491,'2026 RESUMEN'!D77)+SUMIFS('FRIL 2026'!$O$3:$O$117,'FRIL 2026'!$G$3:$G$117,'2026 RESUMEN'!$D77)</f>
        <v>0</v>
      </c>
      <c r="O77" s="104">
        <f>SUMIFS('2026 FNDR'!$Y$4:$Y$491,'2026 FNDR'!$G$4:$G$491,'2026 RESUMEN'!D77)+SUMIFS('FRIL 2026'!$P$3:$P$117,'FRIL 2026'!$G$3:$G$117,'2026 RESUMEN'!$D77)</f>
        <v>0</v>
      </c>
      <c r="P77" s="104">
        <f>SUMIFS('2026 FNDR'!$Z$4:$Z$491,'2026 FNDR'!$G$4:$G$491,'2026 RESUMEN'!D77)+SUMIFS('FRIL 2026'!$Q$3:$Q$117,'FRIL 2026'!$G$3:$G$117,'2026 RESUMEN'!$D77)</f>
        <v>0</v>
      </c>
      <c r="Q77" s="104">
        <f>SUMIFS('2026 FNDR'!$AA$4:$AA$491,'2026 FNDR'!$G$4:$G$491,'2026 RESUMEN'!D77)+SUMIFS('FRIL 2026'!$R$3:$R$117,'FRIL 2026'!$G$3:$G$117,'2026 RESUMEN'!$D77)</f>
        <v>0</v>
      </c>
      <c r="R77" s="104">
        <f>SUMIFS('2026 FNDR'!$AB$4:$AB$491,'2026 FNDR'!$G$4:$G$491,'2026 RESUMEN'!D77)+SUMIFS('FRIL 2026'!$S$3:$S$117,'FRIL 2026'!$G$3:$G$117,'2026 RESUMEN'!$D77)</f>
        <v>0</v>
      </c>
      <c r="S77" s="104">
        <f>SUMIFS('2026 FNDR'!$AC$5:$AC$491,'2026 FNDR'!$G$5:$G$491,'2026 RESUMEN'!D77)+SUMIFS('FRIL 2026'!$T$3:$T$117,'FRIL 2026'!$G$3:$G$117,'2026 RESUMEN'!D77)</f>
        <v>0</v>
      </c>
      <c r="T77" s="68">
        <f t="shared" si="27"/>
        <v>87075.013999999996</v>
      </c>
      <c r="V77" s="67" t="s">
        <v>84</v>
      </c>
      <c r="W77" s="87">
        <f t="shared" si="28"/>
        <v>87075.013999999996</v>
      </c>
    </row>
    <row r="78" spans="4:23" ht="18" customHeight="1">
      <c r="D78" s="207" t="s">
        <v>85</v>
      </c>
      <c r="E78" s="209">
        <v>0</v>
      </c>
      <c r="H78" s="84">
        <f>SUMIFS('2026 FNDR'!$R$4:$R$491,'2026 FNDR'!$G$4:$G$491,'2026 RESUMEN'!D78)</f>
        <v>0</v>
      </c>
      <c r="I78" s="84">
        <f>SUMIFS('2026 FNDR'!$S$5:$S$491,'2026 FNDR'!$G$5:$G$491,'2026 RESUMEN'!D78)+SUMIFS('FRIL 2026'!$J$3:$J$115,'FRIL 2026'!$G$3:$G$115,'2026 RESUMEN'!$D78)</f>
        <v>0</v>
      </c>
      <c r="J78" s="84">
        <f>SUMIFS('2026 FNDR'!$T$5:$T$491,'2026 FNDR'!$G$5:$G$491,'2026 RESUMEN'!D78)+SUMIFS('FRIL 2026'!$K$3:$K$115,'FRIL 2026'!$G$3:$G$115,'2026 RESUMEN'!$D78)</f>
        <v>0</v>
      </c>
      <c r="K78" s="84">
        <f>SUMIFS('2026 FNDR'!$U$4:$U$491,'2026 FNDR'!$G$4:$G$491,'2026 RESUMEN'!D78)+SUMIFS('FRIL 2026'!$L$3:$L$117,'FRIL 2026'!$G$3:$G$117,'2026 RESUMEN'!$D78)</f>
        <v>0</v>
      </c>
      <c r="L78" s="84">
        <f>SUMIFS('2026 FNDR'!$V$4:$V$491,'2026 FNDR'!$G$4:$G$491,'2026 RESUMEN'!D78)+SUMIFS('FRIL 2026'!$M$3:$M$117,'FRIL 2026'!$G$3:$G$117,'2026 RESUMEN'!$D78)</f>
        <v>0</v>
      </c>
      <c r="M78" s="104">
        <f>SUMIFS('2026 FNDR'!$W$4:$W$491,'2026 FNDR'!$G$4:$G$491,'2026 RESUMEN'!D78)+SUMIFS('FRIL 2026'!$N$3:$N$117,'FRIL 2026'!$G$3:$G$117,'2026 RESUMEN'!$D78)</f>
        <v>0</v>
      </c>
      <c r="N78" s="104">
        <f>SUMIFS('2026 FNDR'!$X$4:$X$491,'2026 FNDR'!$G$4:$G$491,'2026 RESUMEN'!D78)+SUMIFS('FRIL 2026'!$O$3:$O$117,'FRIL 2026'!$G$3:$G$117,'2026 RESUMEN'!$D78)</f>
        <v>0</v>
      </c>
      <c r="O78" s="104">
        <f>SUMIFS('2026 FNDR'!$Y$4:$Y$491,'2026 FNDR'!$G$4:$G$491,'2026 RESUMEN'!D78)+SUMIFS('FRIL 2026'!$P$3:$P$117,'FRIL 2026'!$G$3:$G$117,'2026 RESUMEN'!$D78)</f>
        <v>0</v>
      </c>
      <c r="P78" s="104">
        <f>SUMIFS('2026 FNDR'!$Z$4:$Z$491,'2026 FNDR'!$G$4:$G$491,'2026 RESUMEN'!D78)+SUMIFS('FRIL 2026'!$Q$3:$Q$117,'FRIL 2026'!$G$3:$G$117,'2026 RESUMEN'!$D78)</f>
        <v>0</v>
      </c>
      <c r="Q78" s="104">
        <f>SUMIFS('2026 FNDR'!$AA$4:$AA$491,'2026 FNDR'!$G$4:$G$491,'2026 RESUMEN'!D78)+SUMIFS('FRIL 2026'!$R$3:$R$117,'FRIL 2026'!$G$3:$G$117,'2026 RESUMEN'!$D78)</f>
        <v>0</v>
      </c>
      <c r="R78" s="104">
        <f>SUMIFS('2026 FNDR'!$AB$4:$AB$491,'2026 FNDR'!$G$4:$G$491,'2026 RESUMEN'!D78)+SUMIFS('FRIL 2026'!$S$3:$S$117,'FRIL 2026'!$G$3:$G$117,'2026 RESUMEN'!$D78)</f>
        <v>0</v>
      </c>
      <c r="S78" s="104">
        <f>SUMIFS('2026 FNDR'!$AC$5:$AC$491,'2026 FNDR'!$G$5:$G$491,'2026 RESUMEN'!D78)+SUMIFS('FRIL 2026'!$T$3:$T$117,'FRIL 2026'!$G$3:$G$117,'2026 RESUMEN'!D78)</f>
        <v>0</v>
      </c>
      <c r="T78" s="68">
        <f t="shared" si="27"/>
        <v>0</v>
      </c>
      <c r="V78" s="67" t="s">
        <v>85</v>
      </c>
      <c r="W78" s="87">
        <f t="shared" si="28"/>
        <v>0</v>
      </c>
    </row>
    <row r="79" spans="4:23" ht="18" customHeight="1">
      <c r="D79" s="210" t="s">
        <v>86</v>
      </c>
      <c r="E79" s="211">
        <f>SUM(E72:E78)</f>
        <v>10655206</v>
      </c>
      <c r="G79" s="69"/>
      <c r="H79" s="76">
        <f>SUM(H72:H78)</f>
        <v>0</v>
      </c>
      <c r="I79" s="76">
        <f t="shared" ref="I79:P79" si="29">SUM(I72:I78)</f>
        <v>785506.85800000001</v>
      </c>
      <c r="J79" s="76">
        <f t="shared" si="29"/>
        <v>584253.02</v>
      </c>
      <c r="K79" s="76">
        <f t="shared" si="29"/>
        <v>0</v>
      </c>
      <c r="L79" s="76">
        <f t="shared" si="29"/>
        <v>0</v>
      </c>
      <c r="M79" s="76">
        <f t="shared" si="29"/>
        <v>0</v>
      </c>
      <c r="N79" s="76">
        <f t="shared" si="29"/>
        <v>0</v>
      </c>
      <c r="O79" s="76">
        <f t="shared" si="29"/>
        <v>0</v>
      </c>
      <c r="P79" s="76">
        <f t="shared" si="29"/>
        <v>0</v>
      </c>
      <c r="Q79" s="76">
        <f>SUM(Q72:Q78)</f>
        <v>0</v>
      </c>
      <c r="R79" s="76">
        <f>SUM(R72:R78)</f>
        <v>0</v>
      </c>
      <c r="S79" s="76">
        <f>SUM(S72:S78)</f>
        <v>0</v>
      </c>
      <c r="T79" s="76">
        <f>SUM(T72:T78)</f>
        <v>1369759.878</v>
      </c>
      <c r="V79" s="74" t="s">
        <v>86</v>
      </c>
      <c r="W79" s="75">
        <f>SUM(W72:W78)</f>
        <v>1369759.878</v>
      </c>
    </row>
    <row r="80" spans="4:23" ht="18" customHeight="1">
      <c r="D80" s="207" t="s">
        <v>87</v>
      </c>
      <c r="E80" s="212">
        <v>3199883</v>
      </c>
      <c r="H80" s="85">
        <f>SUMIFS('2026 FNDR'!$R$4:$R$491,'2026 FNDR'!$G$4:$G$491,'2026 RESUMEN'!D80)</f>
        <v>0</v>
      </c>
      <c r="I80" s="85">
        <f>SUMIFS('2026 FNDR'!$S$5:$S$491,'2026 FNDR'!$G$5:$G$491,'2026 RESUMEN'!D80)+SUMIFS('FRIL 2026'!$J$3:$J$115,'FRIL 2026'!$G$3:$G$115,'2026 RESUMEN'!$D80)</f>
        <v>0</v>
      </c>
      <c r="J80" s="85">
        <f>SUMIFS('2026 FNDR'!$T$4:$T$491,'2026 FNDR'!$G$4:$G$491,'2026 RESUMEN'!D80)+SUMIFS('FRIL 2026'!$K$3:$K$117,'FRIL 2026'!$G$3:$G$117,'2026 RESUMEN'!$D80)</f>
        <v>205709.573</v>
      </c>
      <c r="K80" s="85">
        <f>SUMIFS('2026 FNDR'!$U$4:$U$491,'2026 FNDR'!$G$4:$G$491,'2026 RESUMEN'!D80)+SUMIFS('FRIL 2026'!$L$3:$L$117,'FRIL 2026'!$G$3:$G$117,'2026 RESUMEN'!$D80)</f>
        <v>0</v>
      </c>
      <c r="L80" s="85">
        <f>SUMIFS('2026 FNDR'!$V$4:$V$491,'2026 FNDR'!$G$4:$G$491,'2026 RESUMEN'!D80)+SUMIFS('FRIL 2026'!$M$3:$M$117,'FRIL 2026'!$G$3:$G$117,'2026 RESUMEN'!$D80)</f>
        <v>0</v>
      </c>
      <c r="M80" s="105">
        <f>SUMIFS('2026 FNDR'!$W$4:$W$491,'2026 FNDR'!$G$4:$G$491,'2026 RESUMEN'!D80)+SUMIFS('FRIL 2026'!$N$3:$N$117,'FRIL 2026'!$G$3:$G$117,'2026 RESUMEN'!$D80)</f>
        <v>0</v>
      </c>
      <c r="N80" s="105">
        <f>SUMIFS('2026 FNDR'!$X$4:$X$491,'2026 FNDR'!$G$4:$G$491,'2026 RESUMEN'!D80)+SUMIFS('FRIL 2026'!$O$3:$O$117,'FRIL 2026'!$G$3:$G$117,'2026 RESUMEN'!$D80)</f>
        <v>0</v>
      </c>
      <c r="O80" s="105">
        <f>SUMIFS('2026 FNDR'!$Y$4:$Y$491,'2026 FNDR'!$G$4:$G$491,'2026 RESUMEN'!D80)+SUMIFS('FRIL 2026'!$P$3:$P$117,'FRIL 2026'!$G$3:$G$117,'2026 RESUMEN'!$D80)</f>
        <v>0</v>
      </c>
      <c r="P80" s="105">
        <f>SUMIFS('2026 FNDR'!$Z$4:$Z$491,'2026 FNDR'!$G$4:$G$491,'2026 RESUMEN'!D80)+SUMIFS('FRIL 2026'!$Q$3:$Q$117,'FRIL 2026'!$G$3:$G$117,'2026 RESUMEN'!$D80)</f>
        <v>0</v>
      </c>
      <c r="Q80" s="105">
        <f>SUMIFS('2026 FNDR'!$AA$4:$AA$491,'2026 FNDR'!$G$4:$G$491,'2026 RESUMEN'!D80)+SUMIFS('FRIL 2026'!$R$3:$R$117,'FRIL 2026'!$G$3:$G$117,'2026 RESUMEN'!$D80)</f>
        <v>0</v>
      </c>
      <c r="R80" s="105">
        <f>SUMIFS('2026 FNDR'!$AB$4:$AB$491,'2026 FNDR'!$G$4:$G$491,'2026 RESUMEN'!D80)+SUMIFS('FRIL 2026'!$S$3:$S$117,'FRIL 2026'!$G$3:$G$117,'2026 RESUMEN'!$D80)</f>
        <v>0</v>
      </c>
      <c r="S80" s="105">
        <f>SUMIFS('2026 FNDR'!$AC$5:$AC$491,'2026 FNDR'!$G$5:$G$491,'2026 RESUMEN'!D80)+SUMIFS('FRIL 2026'!$T$3:$T$117,'FRIL 2026'!$G$3:$G$117,'2026 RESUMEN'!D80)</f>
        <v>0</v>
      </c>
      <c r="T80" s="68">
        <f t="shared" ref="T80:T85" si="30">SUMIFS(H80:S80,$H$70:$S$70,"ejecutado")</f>
        <v>205709.573</v>
      </c>
      <c r="V80" s="67" t="s">
        <v>87</v>
      </c>
      <c r="W80" s="88">
        <f>T80</f>
        <v>205709.573</v>
      </c>
    </row>
    <row r="81" spans="4:23" ht="18" customHeight="1">
      <c r="D81" s="207" t="s">
        <v>88</v>
      </c>
      <c r="E81" s="212">
        <v>4142610</v>
      </c>
      <c r="H81" s="85">
        <f>SUMIFS('2026 FNDR'!$R$4:$R$491,'2026 FNDR'!$G$4:$G$491,'2026 RESUMEN'!D81)</f>
        <v>0</v>
      </c>
      <c r="I81" s="85">
        <f>SUMIFS('2026 FNDR'!$S$5:$S$491,'2026 FNDR'!$G$5:$G$491,'2026 RESUMEN'!D81)+SUMIFS('FRIL 2026'!$J$3:$J$115,'FRIL 2026'!$G$3:$G$115,'2026 RESUMEN'!$D81)</f>
        <v>0</v>
      </c>
      <c r="J81" s="85">
        <f>SUMIFS('2026 FNDR'!$T$4:$T$491,'2026 FNDR'!$G$4:$G$491,'2026 RESUMEN'!D81)+SUMIFS('FRIL 2026'!$K$3:$K$117,'FRIL 2026'!$G$3:$G$117,'2026 RESUMEN'!$D81)</f>
        <v>353233.27400000003</v>
      </c>
      <c r="K81" s="85">
        <f>SUMIFS('2026 FNDR'!$U$4:$U$491,'2026 FNDR'!$G$4:$G$491,'2026 RESUMEN'!D81)+SUMIFS('FRIL 2026'!$L$3:$L$117,'FRIL 2026'!$G$3:$G$117,'2026 RESUMEN'!$D81)</f>
        <v>0</v>
      </c>
      <c r="L81" s="85">
        <f>SUMIFS('2026 FNDR'!$V$4:$V$491,'2026 FNDR'!$G$4:$G$491,'2026 RESUMEN'!D81)+SUMIFS('FRIL 2026'!$M$3:$M$117,'FRIL 2026'!$G$3:$G$117,'2026 RESUMEN'!$D81)</f>
        <v>0</v>
      </c>
      <c r="M81" s="105">
        <f>SUMIFS('2026 FNDR'!$W$4:$W$491,'2026 FNDR'!$G$4:$G$491,'2026 RESUMEN'!D81)+SUMIFS('FRIL 2026'!$N$3:$N$117,'FRIL 2026'!$G$3:$G$117,'2026 RESUMEN'!$D81)</f>
        <v>0</v>
      </c>
      <c r="N81" s="105">
        <f>SUMIFS('2026 FNDR'!$X$4:$X$491,'2026 FNDR'!$G$4:$G$491,'2026 RESUMEN'!D81)+SUMIFS('FRIL 2026'!$O$3:$O$117,'FRIL 2026'!$G$3:$G$117,'2026 RESUMEN'!$D81)</f>
        <v>0</v>
      </c>
      <c r="O81" s="105">
        <f>SUMIFS('2026 FNDR'!$Y$4:$Y$491,'2026 FNDR'!$G$4:$G$491,'2026 RESUMEN'!D81)+SUMIFS('FRIL 2026'!$P$3:$P$117,'FRIL 2026'!$G$3:$G$117,'2026 RESUMEN'!$D81)</f>
        <v>0</v>
      </c>
      <c r="P81" s="105">
        <f>SUMIFS('2026 FNDR'!$Z$4:$Z$491,'2026 FNDR'!$G$4:$G$491,'2026 RESUMEN'!D81)+SUMIFS('FRIL 2026'!$Q$3:$Q$117,'FRIL 2026'!$G$3:$G$117,'2026 RESUMEN'!$D81)</f>
        <v>0</v>
      </c>
      <c r="Q81" s="105">
        <f>SUMIFS('2026 FNDR'!$AA$4:$AA$491,'2026 FNDR'!$G$4:$G$491,'2026 RESUMEN'!D81)+SUMIFS('FRIL 2026'!$R$3:$R$117,'FRIL 2026'!$G$3:$G$117,'2026 RESUMEN'!$D81)</f>
        <v>0</v>
      </c>
      <c r="R81" s="105">
        <f>SUMIFS('2026 FNDR'!$AB$4:$AB$491,'2026 FNDR'!$G$4:$G$491,'2026 RESUMEN'!D81)+SUMIFS('FRIL 2026'!$S$3:$S$117,'FRIL 2026'!$G$3:$G$117,'2026 RESUMEN'!$D81)</f>
        <v>0</v>
      </c>
      <c r="S81" s="105">
        <f>SUMIFS('2026 FNDR'!$AC$5:$AC$491,'2026 FNDR'!$G$5:$G$491,'2026 RESUMEN'!D81)+SUMIFS('FRIL 2026'!$T$3:$T$117,'FRIL 2026'!$G$3:$G$117,'2026 RESUMEN'!D81)</f>
        <v>0</v>
      </c>
      <c r="T81" s="68">
        <f t="shared" si="30"/>
        <v>353233.27400000003</v>
      </c>
      <c r="V81" s="67" t="s">
        <v>88</v>
      </c>
      <c r="W81" s="88">
        <f t="shared" ref="W81:W85" si="31">T81</f>
        <v>353233.27400000003</v>
      </c>
    </row>
    <row r="82" spans="4:23" ht="18" customHeight="1">
      <c r="D82" s="207" t="s">
        <v>89</v>
      </c>
      <c r="E82" s="212">
        <v>2852841</v>
      </c>
      <c r="H82" s="85">
        <f>SUMIFS('2026 FNDR'!$R$4:$R$491,'2026 FNDR'!$G$4:$G$491,'2026 RESUMEN'!D82)</f>
        <v>0</v>
      </c>
      <c r="I82" s="85">
        <f>SUMIFS('2026 FNDR'!$S$5:$S$491,'2026 FNDR'!$G$5:$G$491,'2026 RESUMEN'!D82)+SUMIFS('FRIL 2026'!$J$3:$J$115,'FRIL 2026'!$G$3:$G$115,'2026 RESUMEN'!$D82)</f>
        <v>0</v>
      </c>
      <c r="J82" s="85">
        <f>SUMIFS('2026 FNDR'!$T$4:$T$491,'2026 FNDR'!$G$4:$G$491,'2026 RESUMEN'!D82)+SUMIFS('FRIL 2026'!$K$3:$K$117,'FRIL 2026'!$G$3:$G$117,'2026 RESUMEN'!$D82)</f>
        <v>172149.39499999999</v>
      </c>
      <c r="K82" s="85">
        <f>SUMIFS('2026 FNDR'!$U$4:$U$491,'2026 FNDR'!$G$4:$G$491,'2026 RESUMEN'!D82)+SUMIFS('FRIL 2026'!$L$3:$L$117,'FRIL 2026'!$G$3:$G$117,'2026 RESUMEN'!$D82)</f>
        <v>0</v>
      </c>
      <c r="L82" s="85">
        <f>SUMIFS('2026 FNDR'!$V$4:$V$491,'2026 FNDR'!$G$4:$G$491,'2026 RESUMEN'!D82)+SUMIFS('FRIL 2026'!$M$3:$M$117,'FRIL 2026'!$G$3:$G$117,'2026 RESUMEN'!$D82)</f>
        <v>0</v>
      </c>
      <c r="M82" s="105">
        <f>SUMIFS('2026 FNDR'!$W$4:$W$491,'2026 FNDR'!$G$4:$G$491,'2026 RESUMEN'!D82)+SUMIFS('FRIL 2026'!$N$3:$N$117,'FRIL 2026'!$G$3:$G$117,'2026 RESUMEN'!$D82)</f>
        <v>0</v>
      </c>
      <c r="N82" s="105">
        <f>SUMIFS('2026 FNDR'!$X$4:$X$491,'2026 FNDR'!$G$4:$G$491,'2026 RESUMEN'!D82)+SUMIFS('FRIL 2026'!$O$3:$O$117,'FRIL 2026'!$G$3:$G$117,'2026 RESUMEN'!$D82)</f>
        <v>0</v>
      </c>
      <c r="O82" s="105">
        <f>SUMIFS('2026 FNDR'!$Y$4:$Y$491,'2026 FNDR'!$G$4:$G$491,'2026 RESUMEN'!D82)+SUMIFS('FRIL 2026'!$P$3:$P$117,'FRIL 2026'!$G$3:$G$117,'2026 RESUMEN'!$D82)</f>
        <v>0</v>
      </c>
      <c r="P82" s="105">
        <f>SUMIFS('2026 FNDR'!$Z$4:$Z$491,'2026 FNDR'!$G$4:$G$491,'2026 RESUMEN'!D82)+SUMIFS('FRIL 2026'!$Q$3:$Q$117,'FRIL 2026'!$G$3:$G$117,'2026 RESUMEN'!$D82)</f>
        <v>0</v>
      </c>
      <c r="Q82" s="105">
        <f>SUMIFS('2026 FNDR'!$AA$4:$AA$491,'2026 FNDR'!$G$4:$G$491,'2026 RESUMEN'!D82)+SUMIFS('FRIL 2026'!$R$3:$R$117,'FRIL 2026'!$G$3:$G$117,'2026 RESUMEN'!$D82)</f>
        <v>0</v>
      </c>
      <c r="R82" s="105">
        <f>SUMIFS('2026 FNDR'!$AB$4:$AB$491,'2026 FNDR'!$G$4:$G$491,'2026 RESUMEN'!D82)+SUMIFS('FRIL 2026'!$S$3:$S$117,'FRIL 2026'!$G$3:$G$117,'2026 RESUMEN'!$D82)</f>
        <v>0</v>
      </c>
      <c r="S82" s="105">
        <f>SUMIFS('2026 FNDR'!$AC$5:$AC$491,'2026 FNDR'!$G$5:$G$491,'2026 RESUMEN'!D82)+SUMIFS('FRIL 2026'!$T$3:$T$117,'FRIL 2026'!$G$3:$G$117,'2026 RESUMEN'!D82)</f>
        <v>0</v>
      </c>
      <c r="T82" s="68">
        <f t="shared" si="30"/>
        <v>172149.39499999999</v>
      </c>
      <c r="V82" s="67" t="s">
        <v>89</v>
      </c>
      <c r="W82" s="88">
        <f t="shared" si="31"/>
        <v>172149.39499999999</v>
      </c>
    </row>
    <row r="83" spans="4:23" ht="18" customHeight="1">
      <c r="D83" s="207" t="s">
        <v>90</v>
      </c>
      <c r="E83" s="212">
        <v>1458118</v>
      </c>
      <c r="H83" s="85">
        <f>SUMIFS('2026 FNDR'!$R$4:$R$491,'2026 FNDR'!$G$4:$G$491,'2026 RESUMEN'!D83)</f>
        <v>0</v>
      </c>
      <c r="I83" s="85">
        <f>SUMIFS('2026 FNDR'!$S$5:$S$491,'2026 FNDR'!$G$5:$G$491,'2026 RESUMEN'!D83)+SUMIFS('FRIL 2026'!$J$3:$J$115,'FRIL 2026'!$G$3:$G$115,'2026 RESUMEN'!$D83)</f>
        <v>0</v>
      </c>
      <c r="J83" s="85">
        <f>SUMIFS('2026 FNDR'!$T$4:$T$491,'2026 FNDR'!$G$4:$G$491,'2026 RESUMEN'!D83)+SUMIFS('FRIL 2026'!$K$3:$K$117,'FRIL 2026'!$G$3:$G$117,'2026 RESUMEN'!$D83)</f>
        <v>17563.682000000001</v>
      </c>
      <c r="K83" s="85">
        <f>SUMIFS('2026 FNDR'!$U$4:$U$491,'2026 FNDR'!$G$4:$G$491,'2026 RESUMEN'!D83)+SUMIFS('FRIL 2026'!$L$3:$L$117,'FRIL 2026'!$G$3:$G$117,'2026 RESUMEN'!$D83)</f>
        <v>0</v>
      </c>
      <c r="L83" s="85">
        <f>SUMIFS('2026 FNDR'!$V$4:$V$491,'2026 FNDR'!$G$4:$G$491,'2026 RESUMEN'!D83)+SUMIFS('FRIL 2026'!$M$3:$M$117,'FRIL 2026'!$G$3:$G$117,'2026 RESUMEN'!$D83)</f>
        <v>0</v>
      </c>
      <c r="M83" s="105">
        <f>SUMIFS('2026 FNDR'!$W$4:$W$491,'2026 FNDR'!$G$4:$G$491,'2026 RESUMEN'!D83)+SUMIFS('FRIL 2026'!$N$3:$N$117,'FRIL 2026'!$G$3:$G$117,'2026 RESUMEN'!$D83)</f>
        <v>0</v>
      </c>
      <c r="N83" s="105">
        <f>SUMIFS('2026 FNDR'!$X$4:$X$491,'2026 FNDR'!$G$4:$G$491,'2026 RESUMEN'!D83)+SUMIFS('FRIL 2026'!$O$3:$O$117,'FRIL 2026'!$G$3:$G$117,'2026 RESUMEN'!$D83)</f>
        <v>0</v>
      </c>
      <c r="O83" s="105">
        <f>SUMIFS('2026 FNDR'!$Y$4:$Y$491,'2026 FNDR'!$G$4:$G$491,'2026 RESUMEN'!D83)+SUMIFS('FRIL 2026'!$P$3:$P$117,'FRIL 2026'!$G$3:$G$117,'2026 RESUMEN'!$D83)</f>
        <v>0</v>
      </c>
      <c r="P83" s="105">
        <f>SUMIFS('2026 FNDR'!$Z$4:$Z$491,'2026 FNDR'!$G$4:$G$491,'2026 RESUMEN'!D83)+SUMIFS('FRIL 2026'!$Q$3:$Q$117,'FRIL 2026'!$G$3:$G$117,'2026 RESUMEN'!$D83)</f>
        <v>0</v>
      </c>
      <c r="Q83" s="105">
        <f>SUMIFS('2026 FNDR'!$AA$4:$AA$491,'2026 FNDR'!$G$4:$G$491,'2026 RESUMEN'!D83)+SUMIFS('FRIL 2026'!$R$3:$R$117,'FRIL 2026'!$G$3:$G$117,'2026 RESUMEN'!$D83)</f>
        <v>0</v>
      </c>
      <c r="R83" s="105">
        <f>SUMIFS('2026 FNDR'!$AB$4:$AB$491,'2026 FNDR'!$G$4:$G$491,'2026 RESUMEN'!D83)+SUMIFS('FRIL 2026'!$S$3:$S$117,'FRIL 2026'!$G$3:$G$117,'2026 RESUMEN'!$D83)</f>
        <v>0</v>
      </c>
      <c r="S83" s="105">
        <f>SUMIFS('2026 FNDR'!$AC$5:$AC$491,'2026 FNDR'!$G$5:$G$491,'2026 RESUMEN'!D83)+SUMIFS('FRIL 2026'!$T$3:$T$117,'FRIL 2026'!$G$3:$G$117,'2026 RESUMEN'!D83)</f>
        <v>0</v>
      </c>
      <c r="T83" s="68">
        <f t="shared" si="30"/>
        <v>17563.682000000001</v>
      </c>
      <c r="V83" s="67" t="s">
        <v>90</v>
      </c>
      <c r="W83" s="88">
        <f t="shared" si="31"/>
        <v>17563.682000000001</v>
      </c>
    </row>
    <row r="84" spans="4:23" ht="18" customHeight="1">
      <c r="D84" s="207" t="s">
        <v>91</v>
      </c>
      <c r="E84" s="212">
        <v>1317068</v>
      </c>
      <c r="H84" s="85">
        <f>SUMIFS('2026 FNDR'!$R$4:$R$491,'2026 FNDR'!$G$4:$G$491,'2026 RESUMEN'!D84)</f>
        <v>0</v>
      </c>
      <c r="I84" s="85">
        <f>SUMIFS('2026 FNDR'!$S$5:$S$491,'2026 FNDR'!$G$5:$G$491,'2026 RESUMEN'!D84)+SUMIFS('FRIL 2026'!$J$3:$J$115,'FRIL 2026'!$G$3:$G$115,'2026 RESUMEN'!$D84)</f>
        <v>0</v>
      </c>
      <c r="J84" s="85">
        <f>SUMIFS('2026 FNDR'!$T$4:$T$491,'2026 FNDR'!$G$4:$G$491,'2026 RESUMEN'!D84)+SUMIFS('FRIL 2026'!$K$3:$K$117,'FRIL 2026'!$G$3:$G$117,'2026 RESUMEN'!$D84)</f>
        <v>0</v>
      </c>
      <c r="K84" s="85">
        <f>SUMIFS('2026 FNDR'!$U$4:$U$491,'2026 FNDR'!$G$4:$G$491,'2026 RESUMEN'!D84)+SUMIFS('FRIL 2026'!$L$3:$L$117,'FRIL 2026'!$G$3:$G$117,'2026 RESUMEN'!$D84)</f>
        <v>0</v>
      </c>
      <c r="L84" s="85">
        <f>SUMIFS('2026 FNDR'!$V$4:$V$491,'2026 FNDR'!$G$4:$G$491,'2026 RESUMEN'!D84)+SUMIFS('FRIL 2026'!$M$3:$M$117,'FRIL 2026'!$G$3:$G$117,'2026 RESUMEN'!$D84)</f>
        <v>0</v>
      </c>
      <c r="M84" s="105">
        <f>SUMIFS('2026 FNDR'!$W$4:$W$491,'2026 FNDR'!$G$4:$G$491,'2026 RESUMEN'!D84)+SUMIFS('FRIL 2026'!$N$3:$N$117,'FRIL 2026'!$G$3:$G$117,'2026 RESUMEN'!$D84)</f>
        <v>0</v>
      </c>
      <c r="N84" s="105">
        <f>SUMIFS('2026 FNDR'!$X$4:$X$491,'2026 FNDR'!$G$4:$G$491,'2026 RESUMEN'!D84)+SUMIFS('FRIL 2026'!$O$3:$O$117,'FRIL 2026'!$G$3:$G$117,'2026 RESUMEN'!$D84)</f>
        <v>0</v>
      </c>
      <c r="O84" s="105">
        <f>SUMIFS('2026 FNDR'!$Y$4:$Y$491,'2026 FNDR'!$G$4:$G$491,'2026 RESUMEN'!D84)+SUMIFS('FRIL 2026'!$P$3:$P$117,'FRIL 2026'!$G$3:$G$117,'2026 RESUMEN'!$D84)</f>
        <v>0</v>
      </c>
      <c r="P84" s="105">
        <f>SUMIFS('2026 FNDR'!$Z$4:$Z$491,'2026 FNDR'!$G$4:$G$491,'2026 RESUMEN'!D84)+SUMIFS('FRIL 2026'!$Q$3:$Q$117,'FRIL 2026'!$G$3:$G$117,'2026 RESUMEN'!$D84)</f>
        <v>0</v>
      </c>
      <c r="Q84" s="105">
        <f>SUMIFS('2026 FNDR'!$AA$4:$AA$491,'2026 FNDR'!$G$4:$G$491,'2026 RESUMEN'!D84)+SUMIFS('FRIL 2026'!$R$3:$R$117,'FRIL 2026'!$G$3:$G$117,'2026 RESUMEN'!$D84)</f>
        <v>0</v>
      </c>
      <c r="R84" s="105">
        <f>SUMIFS('2026 FNDR'!$AB$4:$AB$491,'2026 FNDR'!$G$4:$G$491,'2026 RESUMEN'!D84)+SUMIFS('FRIL 2026'!$S$3:$S$117,'FRIL 2026'!$G$3:$G$117,'2026 RESUMEN'!$D84)</f>
        <v>0</v>
      </c>
      <c r="S84" s="105">
        <f>SUMIFS('2026 FNDR'!$AC$5:$AC$491,'2026 FNDR'!$G$5:$G$491,'2026 RESUMEN'!D84)+SUMIFS('FRIL 2026'!$T$3:$T$117,'FRIL 2026'!$G$3:$G$117,'2026 RESUMEN'!D84)</f>
        <v>0</v>
      </c>
      <c r="T84" s="68">
        <f t="shared" si="30"/>
        <v>0</v>
      </c>
      <c r="V84" s="67" t="s">
        <v>91</v>
      </c>
      <c r="W84" s="88">
        <f t="shared" si="31"/>
        <v>0</v>
      </c>
    </row>
    <row r="85" spans="4:23" ht="18" customHeight="1">
      <c r="D85" s="207" t="s">
        <v>92</v>
      </c>
      <c r="E85" s="213">
        <v>0</v>
      </c>
      <c r="H85" s="85">
        <f>SUMIFS('2026 FNDR'!$R$4:$R$491,'2026 FNDR'!$G$4:$G$491,'2026 RESUMEN'!D85)</f>
        <v>0</v>
      </c>
      <c r="I85" s="85">
        <f>SUMIFS('2026 FNDR'!$S$5:$S$491,'2026 FNDR'!$G$5:$G$491,'2026 RESUMEN'!D85)+SUMIFS('FRIL 2026'!$J$3:$J$115,'FRIL 2026'!$G$3:$G$115,'2026 RESUMEN'!$D85)</f>
        <v>0</v>
      </c>
      <c r="J85" s="85">
        <f>SUMIFS('2026 FNDR'!$T$4:$T$491,'2026 FNDR'!$G$4:$G$491,'2026 RESUMEN'!D85)+SUMIFS('FRIL 2026'!$K$3:$K$117,'FRIL 2026'!$G$3:$G$117,'2026 RESUMEN'!$D85)</f>
        <v>0</v>
      </c>
      <c r="K85" s="85">
        <f>SUMIFS('2026 FNDR'!$U$4:$U$491,'2026 FNDR'!$G$4:$G$491,'2026 RESUMEN'!D85)+SUMIFS('FRIL 2026'!$L$3:$L$117,'FRIL 2026'!$G$3:$G$117,'2026 RESUMEN'!$D85)</f>
        <v>0</v>
      </c>
      <c r="L85" s="85">
        <f>SUMIFS('2026 FNDR'!$V$4:$V$491,'2026 FNDR'!$G$4:$G$491,'2026 RESUMEN'!D85)+SUMIFS('FRIL 2026'!$M$3:$M$117,'FRIL 2026'!$G$3:$G$117,'2026 RESUMEN'!$D85)</f>
        <v>0</v>
      </c>
      <c r="M85" s="105">
        <f>SUMIFS('2026 FNDR'!$W$4:$W$491,'2026 FNDR'!$G$4:$G$491,'2026 RESUMEN'!D85)+SUMIFS('FRIL 2026'!$N$3:$N$117,'FRIL 2026'!$G$3:$G$117,'2026 RESUMEN'!$D85)</f>
        <v>0</v>
      </c>
      <c r="N85" s="105">
        <f>SUMIFS('2026 FNDR'!$X$4:$X$491,'2026 FNDR'!$G$4:$G$491,'2026 RESUMEN'!D85)+SUMIFS('FRIL 2026'!$O$3:$O$117,'FRIL 2026'!$G$3:$G$117,'2026 RESUMEN'!$D85)</f>
        <v>0</v>
      </c>
      <c r="O85" s="105">
        <f>SUMIFS('2026 FNDR'!$Y$4:$Y$491,'2026 FNDR'!$G$4:$G$491,'2026 RESUMEN'!D85)+SUMIFS('FRIL 2026'!$P$3:$P$117,'FRIL 2026'!$G$3:$G$117,'2026 RESUMEN'!$D85)</f>
        <v>0</v>
      </c>
      <c r="P85" s="105">
        <f>SUMIFS('2026 FNDR'!$Z$4:$Z$491,'2026 FNDR'!$G$4:$G$491,'2026 RESUMEN'!D85)+SUMIFS('FRIL 2026'!$Q$3:$Q$117,'FRIL 2026'!$G$3:$G$117,'2026 RESUMEN'!$D85)</f>
        <v>0</v>
      </c>
      <c r="Q85" s="105">
        <f>SUMIFS('2026 FNDR'!$AA$4:$AA$491,'2026 FNDR'!$G$4:$G$491,'2026 RESUMEN'!D85)+SUMIFS('FRIL 2026'!$R$3:$R$117,'FRIL 2026'!$G$3:$G$117,'2026 RESUMEN'!$D85)</f>
        <v>0</v>
      </c>
      <c r="R85" s="105">
        <f>SUMIFS('2026 FNDR'!$AB$4:$AB$491,'2026 FNDR'!$G$4:$G$491,'2026 RESUMEN'!D85)+SUMIFS('FRIL 2026'!$S$3:$S$117,'FRIL 2026'!$G$3:$G$117,'2026 RESUMEN'!$D85)</f>
        <v>0</v>
      </c>
      <c r="S85" s="105">
        <f>SUMIFS('2026 FNDR'!$AC$5:$AC$491,'2026 FNDR'!$G$5:$G$491,'2026 RESUMEN'!D85)+SUMIFS('FRIL 2026'!$T$3:$T$117,'FRIL 2026'!$G$3:$G$117,'2026 RESUMEN'!D85)</f>
        <v>0</v>
      </c>
      <c r="T85" s="68">
        <f t="shared" si="30"/>
        <v>0</v>
      </c>
      <c r="V85" s="67" t="s">
        <v>92</v>
      </c>
      <c r="W85" s="88">
        <f t="shared" si="31"/>
        <v>0</v>
      </c>
    </row>
    <row r="86" spans="4:23" ht="18" customHeight="1">
      <c r="D86" s="214" t="s">
        <v>93</v>
      </c>
      <c r="E86" s="215">
        <f>SUM(E80:E85)</f>
        <v>12970520</v>
      </c>
      <c r="G86" s="69"/>
      <c r="H86" s="79">
        <f>SUM(H80:H85)</f>
        <v>0</v>
      </c>
      <c r="I86" s="79">
        <f t="shared" ref="I86:R86" si="32">SUM(I80:I85)</f>
        <v>0</v>
      </c>
      <c r="J86" s="79">
        <f t="shared" si="32"/>
        <v>748655.92400000012</v>
      </c>
      <c r="K86" s="79">
        <f t="shared" si="32"/>
        <v>0</v>
      </c>
      <c r="L86" s="79">
        <f t="shared" si="32"/>
        <v>0</v>
      </c>
      <c r="M86" s="79">
        <f t="shared" si="32"/>
        <v>0</v>
      </c>
      <c r="N86" s="79">
        <f t="shared" si="32"/>
        <v>0</v>
      </c>
      <c r="O86" s="79">
        <f t="shared" si="32"/>
        <v>0</v>
      </c>
      <c r="P86" s="79">
        <f t="shared" si="32"/>
        <v>0</v>
      </c>
      <c r="Q86" s="79">
        <f t="shared" si="32"/>
        <v>0</v>
      </c>
      <c r="R86" s="79">
        <f t="shared" si="32"/>
        <v>0</v>
      </c>
      <c r="S86" s="79">
        <f>SUM(S80:S85)</f>
        <v>0</v>
      </c>
      <c r="T86" s="79">
        <f>SUM(T80:T85)</f>
        <v>748655.92400000012</v>
      </c>
      <c r="V86" s="77" t="s">
        <v>93</v>
      </c>
      <c r="W86" s="78">
        <f>SUM(W80:W85)</f>
        <v>748655.92400000012</v>
      </c>
    </row>
    <row r="87" spans="4:23" ht="18" customHeight="1">
      <c r="D87" s="207" t="s">
        <v>94</v>
      </c>
      <c r="E87" s="216">
        <v>1773134</v>
      </c>
      <c r="H87" s="86">
        <f>SUMIFS('2026 FNDR'!$R$4:$R$491,'2026 FNDR'!$G$4:$G$491,'2026 RESUMEN'!D87)</f>
        <v>0</v>
      </c>
      <c r="I87" s="86">
        <f>SUMIFS('2026 FNDR'!$S$5:$S$491,'2026 FNDR'!$G$5:$G$491,'2026 RESUMEN'!D87)+SUMIFS('FRIL 2026'!$J$3:$J$115,'FRIL 2026'!$G$3:$G$115,'2026 RESUMEN'!$D87)</f>
        <v>35932.68</v>
      </c>
      <c r="J87" s="86">
        <f>SUMIFS('2026 FNDR'!$T$4:$T$491,'2026 FNDR'!$G$4:$G$491,'2026 RESUMEN'!D87)+SUMIFS('FRIL 2026'!$K$3:$K$117,'FRIL 2026'!$G$3:$G$117,'2026 RESUMEN'!$D87)</f>
        <v>134903.158</v>
      </c>
      <c r="K87" s="86">
        <f>SUMIFS('2026 FNDR'!$U$4:$U$491,'2026 FNDR'!$G$4:$G$491,'2026 RESUMEN'!D87)+SUMIFS('FRIL 2026'!$L$3:$L$117,'FRIL 2026'!$G$3:$G$117,'2026 RESUMEN'!$D87)</f>
        <v>0</v>
      </c>
      <c r="L87" s="86">
        <f>SUMIFS('2026 FNDR'!$V$4:$V$491,'2026 FNDR'!$G$4:$G$491,'2026 RESUMEN'!D87)+SUMIFS('FRIL 2026'!$M$3:$M$117,'FRIL 2026'!$G$3:$G$117,'2026 RESUMEN'!$D87)</f>
        <v>0</v>
      </c>
      <c r="M87" s="106">
        <f>SUMIFS('2026 FNDR'!$W$4:$W$491,'2026 FNDR'!$G$4:$G$491,'2026 RESUMEN'!D87)+SUMIFS('FRIL 2026'!$N$3:$N$117,'FRIL 2026'!$G$3:$G$117,'2026 RESUMEN'!$D87)</f>
        <v>0</v>
      </c>
      <c r="N87" s="106">
        <f>SUMIFS('2026 FNDR'!$X$4:$X$491,'2026 FNDR'!$G$4:$G$491,'2026 RESUMEN'!D87)+SUMIFS('FRIL 2026'!$O$3:$O$117,'FRIL 2026'!$G$3:$G$117,'2026 RESUMEN'!$D87)</f>
        <v>0</v>
      </c>
      <c r="O87" s="106">
        <f>SUMIFS('2026 FNDR'!$Y$4:$Y$491,'2026 FNDR'!$G$4:$G$491,'2026 RESUMEN'!D87)+SUMIFS('FRIL 2026'!$P$3:$P$117,'FRIL 2026'!$G$3:$G$117,'2026 RESUMEN'!$D87)</f>
        <v>0</v>
      </c>
      <c r="P87" s="106">
        <f>SUMIFS('2026 FNDR'!$Z$4:$Z$491,'2026 FNDR'!$G$4:$G$491,'2026 RESUMEN'!D87)+SUMIFS('FRIL 2026'!$Q$3:$Q$117,'FRIL 2026'!$G$3:$G$117,'2026 RESUMEN'!$D87)</f>
        <v>0</v>
      </c>
      <c r="Q87" s="106">
        <f>SUMIFS('2026 FNDR'!$AA$4:$AA$491,'2026 FNDR'!$G$4:$G$491,'2026 RESUMEN'!D87)+SUMIFS('FRIL 2026'!$R$3:$R$117,'FRIL 2026'!$G$3:$G$117,'2026 RESUMEN'!$D87)</f>
        <v>0</v>
      </c>
      <c r="R87" s="106">
        <f>SUMIFS('2026 FNDR'!$AB$4:$AB$491,'2026 FNDR'!$G$4:$G$491,'2026 RESUMEN'!D87)+SUMIFS('FRIL 2026'!$S$3:$S$117,'FRIL 2026'!$G$3:$G$117,'2026 RESUMEN'!$D87)</f>
        <v>0</v>
      </c>
      <c r="S87" s="106">
        <f>SUMIFS('2026 FNDR'!$AC$5:$AC$245,'2026 FNDR'!$G$5:$G$245,'2026 RESUMEN'!D87)+SUMIFS('FRIL 2026'!$T$3:$T$117,'FRIL 2026'!$G$3:$G$117,'2026 RESUMEN'!D87)</f>
        <v>0</v>
      </c>
      <c r="T87" s="68">
        <f>SUMIFS(H87:S87,$H$70:$S$70,"ejecutado")</f>
        <v>170835.83799999999</v>
      </c>
      <c r="V87" s="67" t="s">
        <v>94</v>
      </c>
      <c r="W87" s="5">
        <f>T87</f>
        <v>170835.83799999999</v>
      </c>
    </row>
    <row r="88" spans="4:23" ht="18" customHeight="1">
      <c r="D88" s="207" t="s">
        <v>95</v>
      </c>
      <c r="E88" s="216">
        <v>4973632</v>
      </c>
      <c r="H88" s="86">
        <f>SUMIFS('2026 FNDR'!$R$4:$R$491,'2026 FNDR'!$G$4:$G$491,'2026 RESUMEN'!D88)</f>
        <v>0</v>
      </c>
      <c r="I88" s="86">
        <f>SUMIFS('2026 FNDR'!$S$5:$S$491,'2026 FNDR'!$G$5:$G$491,'2026 RESUMEN'!D88)+SUMIFS('FRIL 2026'!$J$3:$J$115,'FRIL 2026'!$G$3:$G$115,'2026 RESUMEN'!$D88)</f>
        <v>0</v>
      </c>
      <c r="J88" s="86">
        <f>SUMIFS('2026 FNDR'!$T$4:$T$491,'2026 FNDR'!$G$4:$G$491,'2026 RESUMEN'!D88)+SUMIFS('FRIL 2026'!$K$3:$K$117,'FRIL 2026'!$G$3:$G$117,'2026 RESUMEN'!$D88)</f>
        <v>58841.841</v>
      </c>
      <c r="K88" s="86">
        <f>SUMIFS('2026 FNDR'!$U$4:$U$491,'2026 FNDR'!$G$4:$G$491,'2026 RESUMEN'!D88)+SUMIFS('FRIL 2026'!$L$3:$L$117,'FRIL 2026'!$G$3:$G$117,'2026 RESUMEN'!$D88)</f>
        <v>0</v>
      </c>
      <c r="L88" s="86">
        <f>SUMIFS('2026 FNDR'!$V$4:$V$491,'2026 FNDR'!$G$4:$G$491,'2026 RESUMEN'!D88)+SUMIFS('FRIL 2026'!$M$3:$M$117,'FRIL 2026'!$G$3:$G$117,'2026 RESUMEN'!$D88)</f>
        <v>0</v>
      </c>
      <c r="M88" s="106">
        <f>SUMIFS('2026 FNDR'!$W$4:$W$491,'2026 FNDR'!$G$4:$G$491,'2026 RESUMEN'!D88)+SUMIFS('FRIL 2026'!$N$3:$N$117,'FRIL 2026'!$G$3:$G$117,'2026 RESUMEN'!$D88)</f>
        <v>0</v>
      </c>
      <c r="N88" s="106">
        <f>SUMIFS('2026 FNDR'!$X$4:$X$491,'2026 FNDR'!$G$4:$G$491,'2026 RESUMEN'!D88)+SUMIFS('FRIL 2026'!$O$3:$O$117,'FRIL 2026'!$G$3:$G$117,'2026 RESUMEN'!$D88)</f>
        <v>0</v>
      </c>
      <c r="O88" s="106">
        <f>SUMIFS('2026 FNDR'!$Y$4:$Y$491,'2026 FNDR'!$G$4:$G$491,'2026 RESUMEN'!D88)+SUMIFS('FRIL 2026'!$P$3:$P$117,'FRIL 2026'!$G$3:$G$117,'2026 RESUMEN'!$D88)</f>
        <v>0</v>
      </c>
      <c r="P88" s="106">
        <f>SUMIFS('2026 FNDR'!$Z$4:$Z$491,'2026 FNDR'!$G$4:$G$491,'2026 RESUMEN'!D88)+SUMIFS('FRIL 2026'!$Q$3:$Q$117,'FRIL 2026'!$G$3:$G$117,'2026 RESUMEN'!$D88)</f>
        <v>0</v>
      </c>
      <c r="Q88" s="106">
        <f>SUMIFS('2026 FNDR'!$AA$4:$AA$491,'2026 FNDR'!$G$4:$G$491,'2026 RESUMEN'!D88)+SUMIFS('FRIL 2026'!$R$3:$R$117,'FRIL 2026'!$G$3:$G$117,'2026 RESUMEN'!$D88)</f>
        <v>0</v>
      </c>
      <c r="R88" s="106">
        <f>SUMIFS('2026 FNDR'!$AB$4:$AB$491,'2026 FNDR'!$G$4:$G$491,'2026 RESUMEN'!D88)+SUMIFS('FRIL 2026'!$S$3:$S$117,'FRIL 2026'!$G$3:$G$117,'2026 RESUMEN'!$D88)</f>
        <v>0</v>
      </c>
      <c r="S88" s="106">
        <f>SUMIFS('2026 FNDR'!$AC$5:$AC$245,'2026 FNDR'!$G$5:$G$245,'2026 RESUMEN'!D88)+SUMIFS('FRIL 2026'!$T$3:$T$117,'FRIL 2026'!$G$3:$G$117,'2026 RESUMEN'!D88)</f>
        <v>0</v>
      </c>
      <c r="T88" s="68">
        <f>SUMIFS(H88:S88,$H$70:$S$70,"ejecutado")</f>
        <v>58841.841</v>
      </c>
      <c r="V88" s="67" t="s">
        <v>95</v>
      </c>
      <c r="W88" s="5">
        <f t="shared" ref="W88:W91" si="33">T88</f>
        <v>58841.841</v>
      </c>
    </row>
    <row r="89" spans="4:23" ht="18" customHeight="1">
      <c r="D89" s="207" t="s">
        <v>96</v>
      </c>
      <c r="E89" s="216">
        <v>2724004</v>
      </c>
      <c r="H89" s="86">
        <f>SUMIFS('2026 FNDR'!$R$4:$R$491,'2026 FNDR'!$G$4:$G$491,'2026 RESUMEN'!D89)</f>
        <v>0</v>
      </c>
      <c r="I89" s="86">
        <f>SUMIFS('2026 FNDR'!$S$5:$S$491,'2026 FNDR'!$G$5:$G$491,'2026 RESUMEN'!D89)+SUMIFS('FRIL 2026'!$J$3:$J$115,'FRIL 2026'!$G$3:$G$115,'2026 RESUMEN'!$D89)</f>
        <v>357020.23499999999</v>
      </c>
      <c r="J89" s="86">
        <f>SUMIFS('2026 FNDR'!$T$4:$T$491,'2026 FNDR'!$G$4:$G$491,'2026 RESUMEN'!D89)+SUMIFS('FRIL 2026'!$K$3:$K$117,'FRIL 2026'!$G$3:$G$117,'2026 RESUMEN'!$D89)</f>
        <v>269159.55</v>
      </c>
      <c r="K89" s="86">
        <f>SUMIFS('2026 FNDR'!$U$4:$U$491,'2026 FNDR'!$G$4:$G$491,'2026 RESUMEN'!D89)+SUMIFS('FRIL 2026'!$L$3:$L$117,'FRIL 2026'!$G$3:$G$117,'2026 RESUMEN'!$D89)</f>
        <v>0</v>
      </c>
      <c r="L89" s="86">
        <f>SUMIFS('2026 FNDR'!$V$4:$V$491,'2026 FNDR'!$G$4:$G$491,'2026 RESUMEN'!D89)+SUMIFS('FRIL 2026'!$M$3:$M$117,'FRIL 2026'!$G$3:$G$117,'2026 RESUMEN'!$D89)</f>
        <v>0</v>
      </c>
      <c r="M89" s="106">
        <f>SUMIFS('2026 FNDR'!$W$4:$W$491,'2026 FNDR'!$G$4:$G$491,'2026 RESUMEN'!D89)+SUMIFS('FRIL 2026'!$N$3:$N$117,'FRIL 2026'!$G$3:$G$117,'2026 RESUMEN'!$D89)</f>
        <v>0</v>
      </c>
      <c r="N89" s="106">
        <f>SUMIFS('2026 FNDR'!$X$4:$X$491,'2026 FNDR'!$G$4:$G$491,'2026 RESUMEN'!D89)+SUMIFS('FRIL 2026'!$O$3:$O$117,'FRIL 2026'!$G$3:$G$117,'2026 RESUMEN'!$D89)</f>
        <v>0</v>
      </c>
      <c r="O89" s="106">
        <f>SUMIFS('2026 FNDR'!$Y$4:$Y$491,'2026 FNDR'!$G$4:$G$491,'2026 RESUMEN'!D89)+SUMIFS('FRIL 2026'!$P$3:$P$117,'FRIL 2026'!$G$3:$G$117,'2026 RESUMEN'!$D89)</f>
        <v>0</v>
      </c>
      <c r="P89" s="106">
        <f>SUMIFS('2026 FNDR'!$Z$4:$Z$491,'2026 FNDR'!$G$4:$G$491,'2026 RESUMEN'!D89)+SUMIFS('FRIL 2026'!$Q$3:$Q$117,'FRIL 2026'!$G$3:$G$117,'2026 RESUMEN'!$D89)</f>
        <v>0</v>
      </c>
      <c r="Q89" s="106">
        <f>SUMIFS('2026 FNDR'!$AA$4:$AA$491,'2026 FNDR'!$G$4:$G$491,'2026 RESUMEN'!D89)+SUMIFS('FRIL 2026'!$R$3:$R$117,'FRIL 2026'!$G$3:$G$117,'2026 RESUMEN'!$D89)</f>
        <v>0</v>
      </c>
      <c r="R89" s="106">
        <f>SUMIFS('2026 FNDR'!$AB$4:$AB$491,'2026 FNDR'!$G$4:$G$491,'2026 RESUMEN'!D89)+SUMIFS('FRIL 2026'!$S$3:$S$117,'FRIL 2026'!$G$3:$G$117,'2026 RESUMEN'!$D89)</f>
        <v>0</v>
      </c>
      <c r="S89" s="106">
        <f>SUMIFS('2026 FNDR'!$AC$5:$AC$245,'2026 FNDR'!$G$5:$G$245,'2026 RESUMEN'!D89)+SUMIFS('FRIL 2026'!$T$3:$T$117,'FRIL 2026'!$G$3:$G$117,'2026 RESUMEN'!D89)</f>
        <v>0</v>
      </c>
      <c r="T89" s="68">
        <f>SUMIFS(H89:S89,$H$70:$S$70,"ejecutado")</f>
        <v>626179.78499999992</v>
      </c>
      <c r="V89" s="67" t="s">
        <v>96</v>
      </c>
      <c r="W89" s="5">
        <f t="shared" si="33"/>
        <v>626179.78499999992</v>
      </c>
    </row>
    <row r="90" spans="4:23" ht="18" customHeight="1">
      <c r="D90" s="207" t="s">
        <v>97</v>
      </c>
      <c r="E90" s="216">
        <v>1471433</v>
      </c>
      <c r="H90" s="86">
        <f>SUMIFS('2026 FNDR'!$R$4:$R$491,'2026 FNDR'!$G$4:$G$491,'2026 RESUMEN'!D90)</f>
        <v>0</v>
      </c>
      <c r="I90" s="86">
        <f>SUMIFS('2026 FNDR'!$S$5:$S$491,'2026 FNDR'!$G$5:$G$491,'2026 RESUMEN'!D90)+SUMIFS('FRIL 2026'!$J$3:$J$115,'FRIL 2026'!$G$3:$G$115,'2026 RESUMEN'!$D90)</f>
        <v>63655.921999999999</v>
      </c>
      <c r="J90" s="86">
        <f>SUMIFS('2026 FNDR'!$T$4:$T$491,'2026 FNDR'!$G$4:$G$491,'2026 RESUMEN'!D90)+SUMIFS('FRIL 2026'!$K$3:$K$117,'FRIL 2026'!$G$3:$G$117,'2026 RESUMEN'!$D90)</f>
        <v>102922.924</v>
      </c>
      <c r="K90" s="86">
        <f>SUMIFS('2026 FNDR'!$U$4:$U$491,'2026 FNDR'!$G$4:$G$491,'2026 RESUMEN'!D90)+SUMIFS('FRIL 2026'!$L$3:$L$117,'FRIL 2026'!$G$3:$G$117,'2026 RESUMEN'!$D90)</f>
        <v>0</v>
      </c>
      <c r="L90" s="86">
        <f>SUMIFS('2026 FNDR'!$V$4:$V$491,'2026 FNDR'!$G$4:$G$491,'2026 RESUMEN'!D90)+SUMIFS('FRIL 2026'!$M$3:$M$117,'FRIL 2026'!$G$3:$G$117,'2026 RESUMEN'!$D90)</f>
        <v>0</v>
      </c>
      <c r="M90" s="106">
        <f>SUMIFS('2026 FNDR'!$W$4:$W$491,'2026 FNDR'!$G$4:$G$491,'2026 RESUMEN'!D90)+SUMIFS('FRIL 2026'!$N$3:$N$117,'FRIL 2026'!$G$3:$G$117,'2026 RESUMEN'!$D90)</f>
        <v>0</v>
      </c>
      <c r="N90" s="106">
        <f>SUMIFS('2026 FNDR'!$X$4:$X$491,'2026 FNDR'!$G$4:$G$491,'2026 RESUMEN'!D90)+SUMIFS('FRIL 2026'!$O$3:$O$117,'FRIL 2026'!$G$3:$G$117,'2026 RESUMEN'!$D90)</f>
        <v>0</v>
      </c>
      <c r="O90" s="106">
        <f>SUMIFS('2026 FNDR'!$Y$4:$Y$491,'2026 FNDR'!$G$4:$G$491,'2026 RESUMEN'!D90)+SUMIFS('FRIL 2026'!$P$3:$P$117,'FRIL 2026'!$G$3:$G$117,'2026 RESUMEN'!$D90)</f>
        <v>0</v>
      </c>
      <c r="P90" s="106">
        <f>SUMIFS('2026 FNDR'!$Z$4:$Z$491,'2026 FNDR'!$G$4:$G$491,'2026 RESUMEN'!D90)+SUMIFS('FRIL 2026'!$Q$3:$Q$117,'FRIL 2026'!$G$3:$G$117,'2026 RESUMEN'!$D90)</f>
        <v>0</v>
      </c>
      <c r="Q90" s="106">
        <f>SUMIFS('2026 FNDR'!$AA$4:$AA$491,'2026 FNDR'!$G$4:$G$491,'2026 RESUMEN'!D90)+SUMIFS('FRIL 2026'!$R$3:$R$117,'FRIL 2026'!$G$3:$G$117,'2026 RESUMEN'!$D90)</f>
        <v>0</v>
      </c>
      <c r="R90" s="106">
        <f>SUMIFS('2026 FNDR'!$AB$4:$AB$491,'2026 FNDR'!$G$4:$G$491,'2026 RESUMEN'!D90)+SUMIFS('FRIL 2026'!$S$3:$S$117,'FRIL 2026'!$G$3:$G$117,'2026 RESUMEN'!$D90)</f>
        <v>0</v>
      </c>
      <c r="S90" s="106">
        <f>SUMIFS('2026 FNDR'!$AC$5:$AC$245,'2026 FNDR'!$G$5:$G$245,'2026 RESUMEN'!D90)+SUMIFS('FRIL 2026'!$T$3:$T$117,'FRIL 2026'!$G$3:$G$117,'2026 RESUMEN'!D90)</f>
        <v>0</v>
      </c>
      <c r="T90" s="68">
        <f>SUMIFS(H90:S90,$H$70:$S$70,"ejecutado")</f>
        <v>166578.84599999999</v>
      </c>
      <c r="V90" s="67" t="s">
        <v>97</v>
      </c>
      <c r="W90" s="5">
        <f t="shared" si="33"/>
        <v>166578.84599999999</v>
      </c>
    </row>
    <row r="91" spans="4:23" ht="18" customHeight="1">
      <c r="D91" s="207" t="s">
        <v>98</v>
      </c>
      <c r="E91" s="217">
        <v>0</v>
      </c>
      <c r="H91" s="86">
        <f>SUMIFS('2026 FNDR'!$R$4:$R$491,'2026 FNDR'!$G$4:$G$491,'2026 RESUMEN'!D91)</f>
        <v>0</v>
      </c>
      <c r="I91" s="86">
        <f>SUMIFS('2026 FNDR'!$S$5:$S$491,'2026 FNDR'!$G$5:$G$491,'2026 RESUMEN'!D91)+SUMIFS('FRIL 2026'!$J$3:$J$115,'FRIL 2026'!$G$3:$G$115,'2026 RESUMEN'!$D91)</f>
        <v>0</v>
      </c>
      <c r="J91" s="86">
        <f>SUMIFS('2026 FNDR'!$T$4:$T$491,'2026 FNDR'!$G$4:$G$491,'2026 RESUMEN'!D91)+SUMIFS('FRIL 2026'!$K$3:$K$117,'FRIL 2026'!$G$3:$G$117,'2026 RESUMEN'!$D91)</f>
        <v>0</v>
      </c>
      <c r="K91" s="86">
        <f>SUMIFS('2026 FNDR'!$U$4:$U$491,'2026 FNDR'!$G$4:$G$491,'2026 RESUMEN'!D91)+SUMIFS('FRIL 2026'!$L$3:$L$117,'FRIL 2026'!$G$3:$G$117,'2026 RESUMEN'!$D91)</f>
        <v>0</v>
      </c>
      <c r="L91" s="86">
        <f>SUMIFS('2026 FNDR'!$V$4:$V$491,'2026 FNDR'!$G$4:$G$491,'2026 RESUMEN'!D91)+SUMIFS('FRIL 2026'!$M$3:$M$117,'FRIL 2026'!$G$3:$G$117,'2026 RESUMEN'!$D91)</f>
        <v>0</v>
      </c>
      <c r="M91" s="106">
        <f>SUMIFS('2026 FNDR'!$W$4:$W$491,'2026 FNDR'!$G$4:$G$491,'2026 RESUMEN'!D91)+SUMIFS('FRIL 2026'!$N$3:$N$117,'FRIL 2026'!$G$3:$G$117,'2026 RESUMEN'!$D91)</f>
        <v>0</v>
      </c>
      <c r="N91" s="106">
        <f>SUMIFS('2026 FNDR'!$X$4:$X$491,'2026 FNDR'!$G$4:$G$491,'2026 RESUMEN'!D91)+SUMIFS('FRIL 2026'!$O$3:$O$117,'FRIL 2026'!$G$3:$G$117,'2026 RESUMEN'!$D91)</f>
        <v>0</v>
      </c>
      <c r="O91" s="106">
        <f>SUMIFS('2026 FNDR'!$Y$4:$Y$491,'2026 FNDR'!$G$4:$G$491,'2026 RESUMEN'!D91)+SUMIFS('FRIL 2026'!$P$3:$P$117,'FRIL 2026'!$G$3:$G$117,'2026 RESUMEN'!$D91)</f>
        <v>0</v>
      </c>
      <c r="P91" s="106">
        <f>SUMIFS('2026 FNDR'!$Z$4:$Z$491,'2026 FNDR'!$G$4:$G$491,'2026 RESUMEN'!D91)+SUMIFS('FRIL 2026'!$Q$3:$Q$117,'FRIL 2026'!$G$3:$G$117,'2026 RESUMEN'!$D91)</f>
        <v>0</v>
      </c>
      <c r="Q91" s="106">
        <f>SUMIFS('2026 FNDR'!$AA$4:$AA$491,'2026 FNDR'!$G$4:$G$491,'2026 RESUMEN'!D91)+SUMIFS('FRIL 2026'!$R$3:$R$117,'FRIL 2026'!$G$3:$G$117,'2026 RESUMEN'!$D91)</f>
        <v>0</v>
      </c>
      <c r="R91" s="106">
        <f>SUMIFS('2026 FNDR'!$AB$4:$AB$491,'2026 FNDR'!$G$4:$G$491,'2026 RESUMEN'!D91)+SUMIFS('FRIL 2026'!$S$3:$S$117,'FRIL 2026'!$G$3:$G$117,'2026 RESUMEN'!$D91)</f>
        <v>0</v>
      </c>
      <c r="S91" s="106">
        <f>SUMIFS('2026 FNDR'!$AC$5:$AC$245,'2026 FNDR'!$G$5:$G$245,'2026 RESUMEN'!D91)+SUMIFS('FRIL 2026'!$T$3:$T$117,'FRIL 2026'!$G$3:$G$117,'2026 RESUMEN'!D91)</f>
        <v>0</v>
      </c>
      <c r="T91" s="68">
        <f>SUMIFS(H91:S91,$H$70:$S$70,"ejecutado")</f>
        <v>0</v>
      </c>
      <c r="V91" s="67" t="s">
        <v>98</v>
      </c>
      <c r="W91" s="5">
        <f t="shared" si="33"/>
        <v>0</v>
      </c>
    </row>
    <row r="92" spans="4:23" ht="18" customHeight="1">
      <c r="D92" s="218" t="s">
        <v>99</v>
      </c>
      <c r="E92" s="219">
        <f>SUM(E87:E91)</f>
        <v>10942203</v>
      </c>
      <c r="H92" s="82">
        <f>SUM(H87:H91)</f>
        <v>0</v>
      </c>
      <c r="I92" s="82">
        <f>SUM(I87:I91)</f>
        <v>456608.837</v>
      </c>
      <c r="J92" s="82">
        <f t="shared" ref="J92:S92" si="34">SUM(J87:J91)</f>
        <v>565827.473</v>
      </c>
      <c r="K92" s="82">
        <f t="shared" si="34"/>
        <v>0</v>
      </c>
      <c r="L92" s="82">
        <f t="shared" si="34"/>
        <v>0</v>
      </c>
      <c r="M92" s="82">
        <f t="shared" si="34"/>
        <v>0</v>
      </c>
      <c r="N92" s="82">
        <f t="shared" si="34"/>
        <v>0</v>
      </c>
      <c r="O92" s="82">
        <f t="shared" si="34"/>
        <v>0</v>
      </c>
      <c r="P92" s="82">
        <f t="shared" si="34"/>
        <v>0</v>
      </c>
      <c r="Q92" s="82">
        <f>SUM(Q87:Q91)</f>
        <v>0</v>
      </c>
      <c r="R92" s="82">
        <f t="shared" si="34"/>
        <v>0</v>
      </c>
      <c r="S92" s="82">
        <f t="shared" si="34"/>
        <v>0</v>
      </c>
      <c r="T92" s="82">
        <f>SUM(T87:T91)</f>
        <v>1022436.3099999999</v>
      </c>
      <c r="V92" s="80" t="s">
        <v>99</v>
      </c>
      <c r="W92" s="81">
        <f>SUM(W87:W91)</f>
        <v>1022436.3099999999</v>
      </c>
    </row>
    <row r="93" spans="4:23" ht="18" customHeight="1">
      <c r="D93" s="220" t="s">
        <v>100</v>
      </c>
      <c r="E93" s="221">
        <v>32535660</v>
      </c>
      <c r="G93" s="69"/>
      <c r="H93" s="91">
        <f>SUMIFS('2026 FNDR'!$R$4:$R$491,'2026 FNDR'!$G$4:$G$491,'2026 RESUMEN'!D93)</f>
        <v>0</v>
      </c>
      <c r="I93" s="91">
        <f>SUMIFS('2026 FNDR'!$S$5:$S$491,'2026 FNDR'!$G$5:$G$491,'2026 RESUMEN'!D93)</f>
        <v>7037136.4299999997</v>
      </c>
      <c r="J93" s="91">
        <f>SUMIFS('2026 FNDR'!$T$4:$T$491,'2026 FNDR'!$G$4:$G$491,'2026 RESUMEN'!D93)+SUMIFS('FRIL 2026'!$K$3:$K$117,'FRIL 2026'!$G$3:$G$117,D93)</f>
        <v>61598.981</v>
      </c>
      <c r="K93" s="91">
        <f>SUMIFS('2026 FNDR'!$U$4:$U$491,'2026 FNDR'!$G$4:$G$491,'2026 RESUMEN'!D93)</f>
        <v>0</v>
      </c>
      <c r="L93" s="91">
        <f>SUMIFS('2026 FNDR'!$V$4:$V$491,'2026 FNDR'!$G$4:$G$491,'2026 RESUMEN'!D93)</f>
        <v>0</v>
      </c>
      <c r="M93" s="113">
        <f>SUMIFS('2026 FNDR'!$W$4:$W$491,'2026 FNDR'!$G$4:$G$491,'2026 RESUMEN'!D93)+SUMIFS('FRIL 2026'!$M$3:$M$30,'FRIL 2026'!$G$3:$G$30,'2026 RESUMEN'!$D93)</f>
        <v>0</v>
      </c>
      <c r="N93" s="113">
        <f>SUMIFS('2026 FNDR'!$X$4:$X$491,'2026 FNDR'!$G$4:$G$491,'2026 RESUMEN'!D93)+SUMIFS('FRIL 2026'!$O$3:$O$30,'FRIL 2026'!$G$3:$G$30,'2026 RESUMEN'!$D93)</f>
        <v>0</v>
      </c>
      <c r="O93" s="113">
        <f>SUMIFS('2026 FNDR'!$Y$4:$Y$491,'2026 FNDR'!$G$4:$G$491,'2026 RESUMEN'!D93)+SUMIFS('FRIL 2026'!$O$3:$O$32,'FRIL 2026'!$G$3:$G$32,'2026 RESUMEN'!$D93)</f>
        <v>0</v>
      </c>
      <c r="P93" s="113">
        <f>SUMIFS('2026 FNDR'!$Z$4:$Z$491,'2026 FNDR'!$G$4:$G$491,'2026 RESUMEN'!D93)+SUMIFS('FRIL 2026'!$Q$3:$Q$33,'FRIL 2026'!$G$3:$G$33,'2026 RESUMEN'!$D93)</f>
        <v>0</v>
      </c>
      <c r="Q93" s="113">
        <f>SUMIFS('2026 FNDR'!$AA$4:$AA$491,'2026 FNDR'!$G$4:$G$491,'2026 RESUMEN'!D93)</f>
        <v>0</v>
      </c>
      <c r="R93" s="113">
        <f>SUMIFS('2026 FNDR'!$AB$4:$AB$491,'2026 FNDR'!$G$4:$G$491,'2026 RESUMEN'!D93)+SUMIFS('FRIL 2026'!$R$3:$R$36,'FRIL 2026'!$G$3:$G$36,'2026 RESUMEN'!$D93)</f>
        <v>0</v>
      </c>
      <c r="S93" s="113">
        <f>SUMIFS('2026 FNDR'!$AC$4:$AC$245,'2026 FNDR'!$G$4:$G$245,'2026 RESUMEN'!D93)</f>
        <v>0</v>
      </c>
      <c r="T93" s="91">
        <f>SUMIFS(H93:S93,$H$70:$S$70,"ejecutado")</f>
        <v>7098735.4109999994</v>
      </c>
      <c r="V93" s="89" t="s">
        <v>100</v>
      </c>
      <c r="W93" s="90">
        <f>T93</f>
        <v>7098735.4109999994</v>
      </c>
    </row>
    <row r="94" spans="4:23" ht="24" customHeight="1">
      <c r="D94" s="222" t="s">
        <v>101</v>
      </c>
      <c r="E94" s="216">
        <f>E79+E86+E92+E93</f>
        <v>67103589</v>
      </c>
      <c r="G94" s="69"/>
      <c r="H94" s="68">
        <f>H79+H86+H92+H93</f>
        <v>0</v>
      </c>
      <c r="I94" s="68">
        <f>I79+I86+I92+I93</f>
        <v>8279252.125</v>
      </c>
      <c r="J94" s="68">
        <f>J79+J86+J92+J93</f>
        <v>1960335.398</v>
      </c>
      <c r="K94" s="68">
        <f t="shared" ref="K94:Q94" si="35">K79+K86+K92+K93</f>
        <v>0</v>
      </c>
      <c r="L94" s="68">
        <f>L79+L86+L92+L93</f>
        <v>0</v>
      </c>
      <c r="M94" s="68">
        <f>M79+M86+M92+M93</f>
        <v>0</v>
      </c>
      <c r="N94" s="68">
        <f t="shared" si="35"/>
        <v>0</v>
      </c>
      <c r="O94" s="68">
        <f>O79+O86+O92+O93</f>
        <v>0</v>
      </c>
      <c r="P94" s="68">
        <f t="shared" si="35"/>
        <v>0</v>
      </c>
      <c r="Q94" s="68">
        <f t="shared" si="35"/>
        <v>0</v>
      </c>
      <c r="R94" s="68">
        <f>R79+R86+R92+R93</f>
        <v>0</v>
      </c>
      <c r="S94" s="68">
        <f>S79+S86+S92+S93</f>
        <v>0</v>
      </c>
      <c r="T94" s="68">
        <f>T79+T86+T92+T93</f>
        <v>10239587.523</v>
      </c>
      <c r="U94" s="83"/>
      <c r="V94" s="188" t="s">
        <v>101</v>
      </c>
      <c r="W94" s="5">
        <f>W79+W86+W92+W93</f>
        <v>10239587.523</v>
      </c>
    </row>
    <row r="95" spans="4:23" ht="18" customHeight="1">
      <c r="D95" s="61"/>
      <c r="E95" s="71"/>
      <c r="H95" s="355" t="s">
        <v>102</v>
      </c>
      <c r="I95" s="355"/>
      <c r="J95" s="355"/>
      <c r="K95" s="355"/>
      <c r="L95" s="355"/>
      <c r="M95" s="355"/>
      <c r="N95" s="355"/>
      <c r="O95" s="355"/>
      <c r="P95" s="355"/>
      <c r="Q95" s="355"/>
    </row>
    <row r="96" spans="4:23" ht="18" hidden="1" customHeight="1">
      <c r="D96" s="61"/>
      <c r="E96" s="71"/>
      <c r="H96" s="83">
        <f t="shared" ref="H96:T96" si="36">H41-H94</f>
        <v>0</v>
      </c>
      <c r="I96" s="83">
        <f t="shared" si="36"/>
        <v>0</v>
      </c>
      <c r="J96" s="83">
        <f t="shared" si="36"/>
        <v>0</v>
      </c>
      <c r="K96" s="83">
        <f t="shared" si="36"/>
        <v>0</v>
      </c>
      <c r="L96" s="83">
        <f t="shared" si="36"/>
        <v>0</v>
      </c>
      <c r="M96" s="83">
        <f t="shared" si="36"/>
        <v>0</v>
      </c>
      <c r="N96" s="83">
        <f t="shared" si="36"/>
        <v>0</v>
      </c>
      <c r="O96" s="83">
        <f t="shared" si="36"/>
        <v>0</v>
      </c>
      <c r="P96" s="83">
        <f t="shared" si="36"/>
        <v>0</v>
      </c>
      <c r="Q96" s="83">
        <f t="shared" si="36"/>
        <v>0</v>
      </c>
      <c r="R96" s="83">
        <f t="shared" si="36"/>
        <v>0</v>
      </c>
      <c r="S96" s="83">
        <f t="shared" si="36"/>
        <v>0</v>
      </c>
      <c r="T96" s="83">
        <f t="shared" si="36"/>
        <v>0</v>
      </c>
      <c r="U96" s="83"/>
      <c r="V96" s="83"/>
    </row>
    <row r="97" spans="3:23" ht="18" customHeight="1">
      <c r="D97" s="61"/>
      <c r="E97" s="71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14"/>
    </row>
    <row r="98" spans="3:23" ht="18" customHeight="1">
      <c r="D98" s="61"/>
      <c r="E98" s="71"/>
      <c r="H98" s="65" t="str">
        <f>H70</f>
        <v>EJECUTADO</v>
      </c>
      <c r="I98" s="65" t="str">
        <f t="shared" ref="I98:T98" si="37">I70</f>
        <v>EJECUTADO</v>
      </c>
      <c r="J98" s="65" t="str">
        <f t="shared" si="37"/>
        <v>EJECUTADO</v>
      </c>
      <c r="K98" s="65" t="str">
        <f t="shared" si="37"/>
        <v>EJECUTADO</v>
      </c>
      <c r="L98" s="65" t="str">
        <f t="shared" si="37"/>
        <v>EJECUTADO</v>
      </c>
      <c r="M98" s="65" t="str">
        <f t="shared" si="37"/>
        <v>EJECUTADO</v>
      </c>
      <c r="N98" s="65" t="str">
        <f t="shared" si="37"/>
        <v>EJECUTADO</v>
      </c>
      <c r="O98" s="65" t="str">
        <f t="shared" si="37"/>
        <v>EJECUTADO</v>
      </c>
      <c r="P98" s="65" t="str">
        <f t="shared" si="37"/>
        <v>EJECUTADO</v>
      </c>
      <c r="Q98" s="65" t="str">
        <f t="shared" si="37"/>
        <v>EJECUTADO</v>
      </c>
      <c r="R98" s="65" t="str">
        <f t="shared" si="37"/>
        <v>EJECUTADO</v>
      </c>
      <c r="S98" s="65" t="str">
        <f t="shared" si="37"/>
        <v>EJECUTADO</v>
      </c>
      <c r="T98" s="65" t="str">
        <f t="shared" si="37"/>
        <v>AÑO</v>
      </c>
      <c r="V98" s="64" t="s">
        <v>103</v>
      </c>
      <c r="W98" s="92" t="s">
        <v>78</v>
      </c>
    </row>
    <row r="99" spans="3:23" ht="21.75" customHeight="1">
      <c r="D99" s="64" t="s">
        <v>103</v>
      </c>
      <c r="E99" s="206" t="s">
        <v>77</v>
      </c>
      <c r="H99" s="66">
        <f>H71</f>
        <v>46023</v>
      </c>
      <c r="I99" s="66">
        <f t="shared" ref="I99:T99" si="38">I71</f>
        <v>46054</v>
      </c>
      <c r="J99" s="66">
        <f t="shared" si="38"/>
        <v>46082</v>
      </c>
      <c r="K99" s="66">
        <f t="shared" si="38"/>
        <v>46113</v>
      </c>
      <c r="L99" s="66">
        <f t="shared" si="38"/>
        <v>46143</v>
      </c>
      <c r="M99" s="66">
        <f t="shared" si="38"/>
        <v>46174</v>
      </c>
      <c r="N99" s="66">
        <f t="shared" si="38"/>
        <v>46204</v>
      </c>
      <c r="O99" s="66">
        <f t="shared" si="38"/>
        <v>46235</v>
      </c>
      <c r="P99" s="66">
        <f t="shared" si="38"/>
        <v>46266</v>
      </c>
      <c r="Q99" s="66">
        <f t="shared" si="38"/>
        <v>46296</v>
      </c>
      <c r="R99" s="66">
        <f t="shared" si="38"/>
        <v>46327</v>
      </c>
      <c r="S99" s="66">
        <f t="shared" si="38"/>
        <v>46357</v>
      </c>
      <c r="T99" s="93">
        <f t="shared" si="38"/>
        <v>2026</v>
      </c>
      <c r="V99" s="74" t="s">
        <v>104</v>
      </c>
      <c r="W99" s="76">
        <f>T100</f>
        <v>1369759.878</v>
      </c>
    </row>
    <row r="100" spans="3:23" ht="18" customHeight="1">
      <c r="D100" s="74" t="s">
        <v>104</v>
      </c>
      <c r="E100" s="76">
        <f>E79</f>
        <v>10655206</v>
      </c>
      <c r="G100" s="14"/>
      <c r="H100" s="76">
        <f>H79</f>
        <v>0</v>
      </c>
      <c r="I100" s="76">
        <f t="shared" ref="I100:S100" si="39">I79</f>
        <v>785506.85800000001</v>
      </c>
      <c r="J100" s="76">
        <f t="shared" si="39"/>
        <v>584253.02</v>
      </c>
      <c r="K100" s="76">
        <f>K79</f>
        <v>0</v>
      </c>
      <c r="L100" s="76">
        <f t="shared" si="39"/>
        <v>0</v>
      </c>
      <c r="M100" s="76">
        <f t="shared" si="39"/>
        <v>0</v>
      </c>
      <c r="N100" s="76">
        <f t="shared" si="39"/>
        <v>0</v>
      </c>
      <c r="O100" s="76">
        <f t="shared" si="39"/>
        <v>0</v>
      </c>
      <c r="P100" s="76">
        <f t="shared" si="39"/>
        <v>0</v>
      </c>
      <c r="Q100" s="76">
        <f t="shared" si="39"/>
        <v>0</v>
      </c>
      <c r="R100" s="76">
        <f t="shared" si="39"/>
        <v>0</v>
      </c>
      <c r="S100" s="76">
        <f t="shared" si="39"/>
        <v>0</v>
      </c>
      <c r="T100" s="76">
        <f>T79</f>
        <v>1369759.878</v>
      </c>
      <c r="V100" s="77" t="s">
        <v>105</v>
      </c>
      <c r="W100" s="79">
        <f>T101</f>
        <v>748655.92400000012</v>
      </c>
    </row>
    <row r="101" spans="3:23" ht="18" customHeight="1">
      <c r="D101" s="77" t="s">
        <v>105</v>
      </c>
      <c r="E101" s="79">
        <f>E86</f>
        <v>12970520</v>
      </c>
      <c r="G101" s="14"/>
      <c r="H101" s="79">
        <f>H86</f>
        <v>0</v>
      </c>
      <c r="I101" s="79">
        <f t="shared" ref="I101:S101" si="40">I86</f>
        <v>0</v>
      </c>
      <c r="J101" s="79">
        <f t="shared" si="40"/>
        <v>748655.92400000012</v>
      </c>
      <c r="K101" s="79">
        <f t="shared" si="40"/>
        <v>0</v>
      </c>
      <c r="L101" s="79">
        <f t="shared" si="40"/>
        <v>0</v>
      </c>
      <c r="M101" s="79">
        <f t="shared" si="40"/>
        <v>0</v>
      </c>
      <c r="N101" s="79">
        <f t="shared" si="40"/>
        <v>0</v>
      </c>
      <c r="O101" s="79">
        <f t="shared" si="40"/>
        <v>0</v>
      </c>
      <c r="P101" s="79">
        <f t="shared" si="40"/>
        <v>0</v>
      </c>
      <c r="Q101" s="79">
        <f t="shared" si="40"/>
        <v>0</v>
      </c>
      <c r="R101" s="79">
        <f t="shared" si="40"/>
        <v>0</v>
      </c>
      <c r="S101" s="79">
        <f t="shared" si="40"/>
        <v>0</v>
      </c>
      <c r="T101" s="79">
        <f>T86</f>
        <v>748655.92400000012</v>
      </c>
      <c r="V101" s="80" t="s">
        <v>106</v>
      </c>
      <c r="W101" s="82">
        <f>T102</f>
        <v>1022436.3099999999</v>
      </c>
    </row>
    <row r="102" spans="3:23" ht="18" customHeight="1">
      <c r="D102" s="80" t="s">
        <v>106</v>
      </c>
      <c r="E102" s="82">
        <f>E92</f>
        <v>10942203</v>
      </c>
      <c r="G102" s="14"/>
      <c r="H102" s="82">
        <f>H92</f>
        <v>0</v>
      </c>
      <c r="I102" s="82">
        <f t="shared" ref="I102:S102" si="41">I92</f>
        <v>456608.837</v>
      </c>
      <c r="J102" s="82">
        <f t="shared" si="41"/>
        <v>565827.473</v>
      </c>
      <c r="K102" s="82">
        <f t="shared" si="41"/>
        <v>0</v>
      </c>
      <c r="L102" s="82">
        <f t="shared" si="41"/>
        <v>0</v>
      </c>
      <c r="M102" s="68">
        <f t="shared" si="41"/>
        <v>0</v>
      </c>
      <c r="N102" s="68">
        <f t="shared" si="41"/>
        <v>0</v>
      </c>
      <c r="O102" s="68">
        <f t="shared" si="41"/>
        <v>0</v>
      </c>
      <c r="P102" s="68">
        <f t="shared" si="41"/>
        <v>0</v>
      </c>
      <c r="Q102" s="68">
        <f t="shared" si="41"/>
        <v>0</v>
      </c>
      <c r="R102" s="68">
        <f t="shared" si="41"/>
        <v>0</v>
      </c>
      <c r="S102" s="68">
        <f t="shared" si="41"/>
        <v>0</v>
      </c>
      <c r="T102" s="82">
        <f>T92</f>
        <v>1022436.3099999999</v>
      </c>
      <c r="V102" s="89" t="s">
        <v>100</v>
      </c>
      <c r="W102" s="91">
        <f>T103</f>
        <v>7098735.4109999994</v>
      </c>
    </row>
    <row r="103" spans="3:23" ht="18" customHeight="1">
      <c r="D103" s="89" t="s">
        <v>100</v>
      </c>
      <c r="E103" s="91">
        <f>E93</f>
        <v>32535660</v>
      </c>
      <c r="G103" s="14"/>
      <c r="H103" s="91">
        <f>H93</f>
        <v>0</v>
      </c>
      <c r="I103" s="91">
        <f t="shared" ref="I103:S103" si="42">I93</f>
        <v>7037136.4299999997</v>
      </c>
      <c r="J103" s="91">
        <f t="shared" si="42"/>
        <v>61598.981</v>
      </c>
      <c r="K103" s="91">
        <f t="shared" si="42"/>
        <v>0</v>
      </c>
      <c r="L103" s="91">
        <f t="shared" si="42"/>
        <v>0</v>
      </c>
      <c r="M103" s="91">
        <f>M93</f>
        <v>0</v>
      </c>
      <c r="N103" s="91">
        <f t="shared" si="42"/>
        <v>0</v>
      </c>
      <c r="O103" s="91">
        <f t="shared" si="42"/>
        <v>0</v>
      </c>
      <c r="P103" s="91">
        <f t="shared" si="42"/>
        <v>0</v>
      </c>
      <c r="Q103" s="91">
        <f t="shared" si="42"/>
        <v>0</v>
      </c>
      <c r="R103" s="91">
        <f t="shared" si="42"/>
        <v>0</v>
      </c>
      <c r="S103" s="91">
        <f t="shared" si="42"/>
        <v>0</v>
      </c>
      <c r="T103" s="91">
        <f>T93</f>
        <v>7098735.4109999994</v>
      </c>
      <c r="V103" s="70" t="s">
        <v>107</v>
      </c>
      <c r="W103" s="53">
        <f>SUM(W99:W102)</f>
        <v>10239587.523</v>
      </c>
    </row>
    <row r="104" spans="3:23" ht="18" customHeight="1">
      <c r="D104" s="70" t="s">
        <v>107</v>
      </c>
      <c r="E104" s="53">
        <f>SUM(E100:E103)</f>
        <v>67103589</v>
      </c>
      <c r="G104" s="14"/>
      <c r="H104" s="53">
        <f>SUM(H100:H103)</f>
        <v>0</v>
      </c>
      <c r="I104" s="53">
        <f t="shared" ref="I104:S104" si="43">SUM(I100:I103)</f>
        <v>8279252.125</v>
      </c>
      <c r="J104" s="53">
        <f t="shared" si="43"/>
        <v>1960335.398</v>
      </c>
      <c r="K104" s="53">
        <f t="shared" si="43"/>
        <v>0</v>
      </c>
      <c r="L104" s="53">
        <f t="shared" si="43"/>
        <v>0</v>
      </c>
      <c r="M104" s="53">
        <f t="shared" si="43"/>
        <v>0</v>
      </c>
      <c r="N104" s="53">
        <f t="shared" si="43"/>
        <v>0</v>
      </c>
      <c r="O104" s="53">
        <f t="shared" si="43"/>
        <v>0</v>
      </c>
      <c r="P104" s="53">
        <f t="shared" si="43"/>
        <v>0</v>
      </c>
      <c r="Q104" s="53">
        <f t="shared" si="43"/>
        <v>0</v>
      </c>
      <c r="R104" s="53">
        <f t="shared" si="43"/>
        <v>0</v>
      </c>
      <c r="S104" s="53">
        <f t="shared" si="43"/>
        <v>0</v>
      </c>
      <c r="T104" s="53">
        <f>SUM(T100:T103)</f>
        <v>10239587.523</v>
      </c>
    </row>
    <row r="105" spans="3:23" ht="18" customHeight="1">
      <c r="E105" s="4"/>
      <c r="F105" s="3"/>
      <c r="G105" s="3"/>
      <c r="H105" s="355" t="s">
        <v>102</v>
      </c>
      <c r="I105" s="355"/>
      <c r="J105" s="355"/>
      <c r="K105" s="355"/>
      <c r="L105" s="355"/>
      <c r="M105" s="355"/>
      <c r="N105" s="355"/>
      <c r="O105" s="355"/>
      <c r="P105" s="3"/>
      <c r="Q105" s="3"/>
      <c r="R105" s="3"/>
      <c r="S105" s="3"/>
      <c r="T105" s="3"/>
      <c r="U105" s="3"/>
    </row>
    <row r="106" spans="3:23" ht="18" customHeight="1">
      <c r="H106" s="83">
        <f>H104-H94</f>
        <v>0</v>
      </c>
      <c r="I106" s="83">
        <f>I104-I94</f>
        <v>0</v>
      </c>
      <c r="J106" s="83">
        <f t="shared" ref="J106:T106" si="44">J104-J94</f>
        <v>0</v>
      </c>
      <c r="K106" s="83">
        <f t="shared" si="44"/>
        <v>0</v>
      </c>
      <c r="L106" s="83">
        <f t="shared" si="44"/>
        <v>0</v>
      </c>
      <c r="M106" s="83">
        <f t="shared" si="44"/>
        <v>0</v>
      </c>
      <c r="N106" s="83">
        <f t="shared" si="44"/>
        <v>0</v>
      </c>
      <c r="O106" s="83">
        <f t="shared" si="44"/>
        <v>0</v>
      </c>
      <c r="P106" s="83">
        <f t="shared" si="44"/>
        <v>0</v>
      </c>
      <c r="Q106" s="83">
        <f t="shared" si="44"/>
        <v>0</v>
      </c>
      <c r="R106" s="83">
        <f t="shared" si="44"/>
        <v>0</v>
      </c>
      <c r="S106" s="83">
        <f t="shared" si="44"/>
        <v>0</v>
      </c>
      <c r="T106" s="83">
        <f t="shared" si="44"/>
        <v>0</v>
      </c>
      <c r="U106" s="83"/>
      <c r="V106" s="94"/>
    </row>
    <row r="107" spans="3:23">
      <c r="D107" s="54"/>
    </row>
    <row r="108" spans="3:23" ht="35.25" customHeight="1">
      <c r="C108" s="54"/>
      <c r="D108" s="65" t="s">
        <v>108</v>
      </c>
      <c r="E108" s="65" t="s">
        <v>109</v>
      </c>
    </row>
    <row r="109" spans="3:23" ht="16.5" customHeight="1">
      <c r="C109" s="95" t="s">
        <v>110</v>
      </c>
      <c r="D109" s="10">
        <v>2008</v>
      </c>
      <c r="E109" s="13">
        <f>SUMIFS('2026 FNDR'!$Q$4:$Q$237,'2026 FNDR'!$J$4:$J$237,'2026 RESUMEN'!D109)</f>
        <v>0</v>
      </c>
      <c r="F109" s="121">
        <f t="shared" ref="F109:F128" si="45">E109/$E$128</f>
        <v>0</v>
      </c>
    </row>
    <row r="110" spans="3:23" ht="16.5" customHeight="1">
      <c r="C110" s="95" t="s">
        <v>111</v>
      </c>
      <c r="D110" s="10">
        <v>2009</v>
      </c>
      <c r="E110" s="13">
        <f>SUMIFS('2026 FNDR'!$Q$4:$Q$237,'2026 FNDR'!$J$4:$J$237,'2026 RESUMEN'!D110)</f>
        <v>0</v>
      </c>
      <c r="F110" s="121">
        <f t="shared" si="45"/>
        <v>0</v>
      </c>
    </row>
    <row r="111" spans="3:23" ht="16.5" customHeight="1">
      <c r="C111" s="95" t="s">
        <v>112</v>
      </c>
      <c r="D111" s="10">
        <v>2010</v>
      </c>
      <c r="E111" s="13">
        <f>SUMIFS('2026 FNDR'!$Q$4:$Q$237,'2026 FNDR'!$J$4:$J$237,'2026 RESUMEN'!D111)</f>
        <v>0</v>
      </c>
      <c r="F111" s="121">
        <f t="shared" si="45"/>
        <v>0</v>
      </c>
    </row>
    <row r="112" spans="3:23" ht="16.5" customHeight="1">
      <c r="C112" s="95" t="s">
        <v>113</v>
      </c>
      <c r="D112" s="10">
        <v>2011</v>
      </c>
      <c r="E112" s="13">
        <f>SUMIFS('2026 FNDR'!$Q$4:$Q$237,'2026 FNDR'!$J$4:$J$237,'2026 RESUMEN'!D112)</f>
        <v>0</v>
      </c>
      <c r="F112" s="121">
        <f t="shared" si="45"/>
        <v>0</v>
      </c>
    </row>
    <row r="113" spans="3:19" ht="16.5" customHeight="1">
      <c r="C113" s="95" t="s">
        <v>114</v>
      </c>
      <c r="D113" s="10">
        <v>2012</v>
      </c>
      <c r="E113" s="13">
        <f>SUMIFS('2026 FNDR'!$Q$4:$Q$237,'2026 FNDR'!$J$4:$J$237,'2026 RESUMEN'!D113)</f>
        <v>0</v>
      </c>
      <c r="F113" s="121">
        <f t="shared" si="45"/>
        <v>0</v>
      </c>
    </row>
    <row r="114" spans="3:19" ht="16.5" customHeight="1">
      <c r="C114" s="95" t="s">
        <v>115</v>
      </c>
      <c r="D114" s="10">
        <v>2013</v>
      </c>
      <c r="E114" s="13">
        <f>SUMIFS('2026 FNDR'!$Q$4:$Q$237,'2026 FNDR'!$J$4:$J$237,'2026 RESUMEN'!D114)</f>
        <v>0</v>
      </c>
      <c r="F114" s="121">
        <f t="shared" si="45"/>
        <v>0</v>
      </c>
    </row>
    <row r="115" spans="3:19" ht="16.5" customHeight="1">
      <c r="C115" s="95" t="s">
        <v>116</v>
      </c>
      <c r="D115" s="10">
        <v>2014</v>
      </c>
      <c r="E115" s="13">
        <f>SUMIFS('2026 FNDR'!$Q$4:$Q$237,'2026 FNDR'!$J$4:$J$237,'2026 RESUMEN'!D115)</f>
        <v>0</v>
      </c>
      <c r="F115" s="121">
        <f t="shared" si="45"/>
        <v>0</v>
      </c>
      <c r="R115" s="22"/>
      <c r="S115" s="22"/>
    </row>
    <row r="116" spans="3:19" ht="16.5" customHeight="1">
      <c r="C116" s="95" t="s">
        <v>117</v>
      </c>
      <c r="D116" s="10">
        <v>2015</v>
      </c>
      <c r="E116" s="13">
        <f>SUMIFS('2026 FNDR'!$Q$4:$Q$237,'2026 FNDR'!$J$4:$J$237,'2026 RESUMEN'!D116)</f>
        <v>0</v>
      </c>
      <c r="F116" s="121">
        <f t="shared" si="45"/>
        <v>0</v>
      </c>
      <c r="R116" s="22"/>
      <c r="S116" s="22"/>
    </row>
    <row r="117" spans="3:19" ht="16.5" customHeight="1">
      <c r="C117" s="95" t="s">
        <v>118</v>
      </c>
      <c r="D117" s="10">
        <v>2016</v>
      </c>
      <c r="E117" s="13">
        <f>SUMIFS('2026 FNDR'!$Q$4:$Q$237,'2026 FNDR'!$J$4:$J$237,'2026 RESUMEN'!D117)</f>
        <v>0</v>
      </c>
      <c r="F117" s="121">
        <f t="shared" si="45"/>
        <v>0</v>
      </c>
      <c r="R117" s="22"/>
      <c r="S117" s="22"/>
    </row>
    <row r="118" spans="3:19" ht="16.5" customHeight="1">
      <c r="C118" s="95" t="s">
        <v>119</v>
      </c>
      <c r="D118" s="10">
        <v>2017</v>
      </c>
      <c r="E118" s="13">
        <f>SUMIFS('2026 FNDR'!$Q$4:$Q$237,'2026 FNDR'!$J$4:$J$237,'2026 RESUMEN'!D118)</f>
        <v>0</v>
      </c>
      <c r="F118" s="121">
        <f t="shared" si="45"/>
        <v>0</v>
      </c>
      <c r="R118" s="22"/>
      <c r="S118" s="22"/>
    </row>
    <row r="119" spans="3:19" ht="16.5" customHeight="1">
      <c r="C119" s="95" t="s">
        <v>120</v>
      </c>
      <c r="D119" s="10">
        <v>2018</v>
      </c>
      <c r="E119" s="13">
        <f>SUMIFS('2026 FNDR'!$Q$4:$Q$326,'2026 FNDR'!$J$4:$J$326,'2026 RESUMEN'!D119)</f>
        <v>506612.12600000005</v>
      </c>
      <c r="F119" s="121">
        <f t="shared" si="45"/>
        <v>4.9475833363605309E-2</v>
      </c>
    </row>
    <row r="120" spans="3:19" ht="16.5" customHeight="1">
      <c r="C120" s="95" t="s">
        <v>121</v>
      </c>
      <c r="D120" s="10">
        <v>2019</v>
      </c>
      <c r="E120" s="13">
        <f>SUMIFS('2026 FNDR'!$Q$4:$Q$326,'2026 FNDR'!$J$4:$J$326,'2026 RESUMEN'!D120)</f>
        <v>80650.747999999992</v>
      </c>
      <c r="F120" s="121">
        <f t="shared" si="45"/>
        <v>7.8763668769707331E-3</v>
      </c>
    </row>
    <row r="121" spans="3:19" ht="16.5" customHeight="1">
      <c r="C121" s="123" t="s">
        <v>122</v>
      </c>
      <c r="D121" s="10">
        <v>2020</v>
      </c>
      <c r="E121" s="13">
        <f>SUMIFS('2026 FNDR'!$Q$4:$Q$326,'2026 FNDR'!$J$4:$J$326,'2026 RESUMEN'!D121)</f>
        <v>46338.47</v>
      </c>
      <c r="F121" s="121">
        <f t="shared" si="45"/>
        <v>4.5254234993270248E-3</v>
      </c>
    </row>
    <row r="122" spans="3:19" ht="16.5" customHeight="1">
      <c r="C122" s="123" t="s">
        <v>123</v>
      </c>
      <c r="D122" s="10">
        <v>2021</v>
      </c>
      <c r="E122" s="13">
        <f>SUMIFS('2026 FNDR'!$Q$4:$Q$326,'2026 FNDR'!$J$4:$J$326,'2026 RESUMEN'!D122)</f>
        <v>386367.64600000007</v>
      </c>
      <c r="F122" s="121">
        <f t="shared" si="45"/>
        <v>3.7732735340378423E-2</v>
      </c>
    </row>
    <row r="123" spans="3:19" ht="16.5" customHeight="1">
      <c r="C123" s="123" t="s">
        <v>124</v>
      </c>
      <c r="D123" s="10">
        <v>2022</v>
      </c>
      <c r="E123" s="13">
        <f>SUMIFS('2026 FNDR'!$Q$4:$Q$326,'2026 FNDR'!$J$4:$J$326,'2026 RESUMEN'!D123)</f>
        <v>1531.8979999999999</v>
      </c>
      <c r="F123" s="121">
        <f t="shared" si="45"/>
        <v>1.4960544031281288E-4</v>
      </c>
    </row>
    <row r="124" spans="3:19" ht="16.5" customHeight="1">
      <c r="C124" s="95" t="s">
        <v>125</v>
      </c>
      <c r="D124" s="10">
        <v>2023</v>
      </c>
      <c r="E124" s="13">
        <f>SUMIFS('2026 FNDR'!$Q$4:$Q$326,'2026 FNDR'!$J$4:$J$326,'2026 RESUMEN'!D124)</f>
        <v>331554.842</v>
      </c>
      <c r="F124" s="121">
        <f t="shared" si="45"/>
        <v>3.2379706824641787E-2</v>
      </c>
    </row>
    <row r="125" spans="3:19" ht="16.5" customHeight="1">
      <c r="C125" s="95" t="s">
        <v>126</v>
      </c>
      <c r="D125" s="10">
        <v>2024</v>
      </c>
      <c r="E125" s="13">
        <f>SUMIFS('2026 FNDR'!$Q$4:$Q$326,'2026 FNDR'!$J$4:$J$326,'2026 RESUMEN'!D125)</f>
        <v>2084152.193</v>
      </c>
      <c r="F125" s="121">
        <f t="shared" si="45"/>
        <v>0.20353868633073452</v>
      </c>
    </row>
    <row r="126" spans="3:19" ht="16.5" customHeight="1">
      <c r="C126" s="95" t="s">
        <v>127</v>
      </c>
      <c r="D126" s="10">
        <v>2025</v>
      </c>
      <c r="E126" s="13">
        <f>SUMIFS('2026 FNDR'!$Q$4:$Q$313,'2026 FNDR'!$J$4:$J$313,'2026 RESUMEN'!D126)</f>
        <v>6802379.5999999996</v>
      </c>
      <c r="F126" s="121">
        <f t="shared" si="45"/>
        <v>0.66432164232402935</v>
      </c>
    </row>
    <row r="127" spans="3:19" ht="16.5" customHeight="1">
      <c r="C127" s="95" t="s">
        <v>128</v>
      </c>
      <c r="D127" s="10">
        <v>2026</v>
      </c>
      <c r="E127" s="13">
        <f>SUMIFS('2026 FNDR'!$Q$4:$Q$313,'2026 FNDR'!$J$4:$J$313,'2026 RESUMEN'!D127)</f>
        <v>0</v>
      </c>
      <c r="F127" s="121">
        <f t="shared" si="45"/>
        <v>0</v>
      </c>
    </row>
    <row r="128" spans="3:19" ht="16.5" customHeight="1">
      <c r="C128" s="46"/>
      <c r="D128" s="10" t="s">
        <v>107</v>
      </c>
      <c r="E128" s="187">
        <f>SUM(E109:E126)</f>
        <v>10239587.523</v>
      </c>
      <c r="F128" s="121">
        <f t="shared" si="45"/>
        <v>1</v>
      </c>
    </row>
    <row r="129" spans="4:8">
      <c r="F129"/>
    </row>
    <row r="130" spans="4:8" ht="12.75" customHeight="1">
      <c r="D130" s="44"/>
      <c r="H130" s="44"/>
    </row>
    <row r="131" spans="4:8" ht="12.75">
      <c r="D131" s="44"/>
      <c r="H131" s="44"/>
    </row>
    <row r="132" spans="4:8" ht="12.75">
      <c r="D132" s="44"/>
      <c r="E132" s="44"/>
      <c r="F132" s="44"/>
      <c r="G132" s="44"/>
      <c r="H132" s="44"/>
    </row>
    <row r="133" spans="4:8" ht="12.75">
      <c r="D133" s="44"/>
      <c r="E133" s="44"/>
      <c r="F133" s="44"/>
      <c r="G133" s="44"/>
      <c r="H133" s="44"/>
    </row>
    <row r="134" spans="4:8" ht="12.75">
      <c r="D134" s="44"/>
      <c r="E134" s="44"/>
      <c r="F134" s="44"/>
      <c r="G134" s="44"/>
      <c r="H134" s="44"/>
    </row>
    <row r="135" spans="4:8" ht="12.75">
      <c r="D135" s="44"/>
      <c r="E135" s="44"/>
      <c r="F135" s="44"/>
      <c r="G135" s="44"/>
      <c r="H135" s="44"/>
    </row>
    <row r="136" spans="4:8" ht="12.75">
      <c r="D136" s="44"/>
      <c r="E136" s="44"/>
      <c r="F136" s="44"/>
      <c r="G136" s="44"/>
      <c r="H136" s="44"/>
    </row>
    <row r="137" spans="4:8" ht="12.75">
      <c r="D137" s="44"/>
      <c r="E137" s="44"/>
      <c r="F137" s="44"/>
      <c r="G137" s="44"/>
      <c r="H137" s="44"/>
    </row>
    <row r="138" spans="4:8" ht="12.75">
      <c r="D138" s="44"/>
      <c r="E138" s="44"/>
      <c r="F138" s="44"/>
      <c r="G138" s="44"/>
      <c r="H138" s="44"/>
    </row>
    <row r="139" spans="4:8" ht="12.75">
      <c r="D139" s="44"/>
      <c r="E139" s="44"/>
      <c r="F139" s="44"/>
      <c r="G139" s="44"/>
      <c r="H139" s="44"/>
    </row>
    <row r="140" spans="4:8" ht="12.75">
      <c r="D140" s="44"/>
      <c r="E140" s="44"/>
      <c r="F140" s="44"/>
      <c r="G140" s="44"/>
      <c r="H140" s="44"/>
    </row>
    <row r="141" spans="4:8" ht="12.75">
      <c r="D141" s="44"/>
      <c r="E141" s="44"/>
      <c r="F141" s="44"/>
      <c r="G141" s="44"/>
      <c r="H141" s="44"/>
    </row>
    <row r="142" spans="4:8" ht="12.75">
      <c r="D142" s="44"/>
      <c r="E142" s="44"/>
      <c r="F142" s="44"/>
      <c r="G142" s="44"/>
      <c r="H142" s="44"/>
    </row>
    <row r="143" spans="4:8" ht="12.75">
      <c r="D143" s="44"/>
      <c r="E143" s="44"/>
      <c r="F143" s="44"/>
      <c r="G143" s="44"/>
      <c r="H143" s="44"/>
    </row>
    <row r="144" spans="4:8" ht="12.75">
      <c r="D144" s="44"/>
      <c r="E144" s="44"/>
      <c r="F144" s="44"/>
      <c r="G144" s="44"/>
      <c r="H144" s="44"/>
    </row>
    <row r="145" spans="4:8" ht="12.75">
      <c r="D145" s="44"/>
      <c r="E145" s="44"/>
      <c r="F145" s="44"/>
      <c r="G145" s="44"/>
      <c r="H145" s="44"/>
    </row>
    <row r="146" spans="4:8">
      <c r="F146"/>
    </row>
    <row r="147" spans="4:8">
      <c r="F147"/>
    </row>
    <row r="148" spans="4:8">
      <c r="F148"/>
    </row>
    <row r="149" spans="4:8">
      <c r="F149"/>
    </row>
    <row r="150" spans="4:8">
      <c r="F150"/>
    </row>
    <row r="151" spans="4:8">
      <c r="F151"/>
    </row>
    <row r="152" spans="4:8">
      <c r="F152"/>
    </row>
    <row r="153" spans="4:8">
      <c r="F153"/>
    </row>
    <row r="154" spans="4:8">
      <c r="F154"/>
    </row>
    <row r="155" spans="4:8">
      <c r="F155"/>
    </row>
    <row r="156" spans="4:8">
      <c r="F156"/>
    </row>
    <row r="157" spans="4:8">
      <c r="F157"/>
    </row>
    <row r="158" spans="4:8">
      <c r="F158"/>
    </row>
    <row r="159" spans="4:8">
      <c r="F159"/>
    </row>
    <row r="160" spans="4:8">
      <c r="F160"/>
    </row>
    <row r="161" spans="6:6">
      <c r="F161"/>
    </row>
    <row r="162" spans="6:6">
      <c r="F162"/>
    </row>
    <row r="163" spans="6:6">
      <c r="F163"/>
    </row>
    <row r="164" spans="6:6">
      <c r="F164"/>
    </row>
    <row r="165" spans="6:6">
      <c r="F165"/>
    </row>
    <row r="166" spans="6:6">
      <c r="F166"/>
    </row>
    <row r="167" spans="6:6">
      <c r="F167"/>
    </row>
    <row r="168" spans="6:6">
      <c r="F168"/>
    </row>
    <row r="169" spans="6:6">
      <c r="F169"/>
    </row>
    <row r="170" spans="6:6">
      <c r="F170"/>
    </row>
    <row r="171" spans="6:6">
      <c r="F171"/>
    </row>
    <row r="172" spans="6:6">
      <c r="F172"/>
    </row>
    <row r="173" spans="6:6">
      <c r="F173"/>
    </row>
    <row r="174" spans="6:6">
      <c r="F174"/>
    </row>
    <row r="175" spans="6:6">
      <c r="F175"/>
    </row>
    <row r="176" spans="6:6">
      <c r="F176"/>
    </row>
    <row r="177" spans="6:6">
      <c r="F177"/>
    </row>
    <row r="178" spans="6:6">
      <c r="F178"/>
    </row>
    <row r="179" spans="6:6">
      <c r="F179"/>
    </row>
    <row r="180" spans="6:6">
      <c r="F180"/>
    </row>
    <row r="181" spans="6:6">
      <c r="F181"/>
    </row>
    <row r="182" spans="6:6">
      <c r="F182"/>
    </row>
    <row r="183" spans="6:6">
      <c r="F183"/>
    </row>
    <row r="184" spans="6:6">
      <c r="F184"/>
    </row>
    <row r="185" spans="6:6">
      <c r="F185"/>
    </row>
    <row r="186" spans="6:6">
      <c r="F186"/>
    </row>
    <row r="187" spans="6:6">
      <c r="F187"/>
    </row>
    <row r="188" spans="6:6">
      <c r="F188"/>
    </row>
    <row r="189" spans="6:6">
      <c r="F189"/>
    </row>
    <row r="190" spans="6:6">
      <c r="F190"/>
    </row>
    <row r="191" spans="6:6">
      <c r="F191"/>
    </row>
    <row r="192" spans="6:6">
      <c r="F192"/>
    </row>
    <row r="193" spans="6:6">
      <c r="F193"/>
    </row>
    <row r="194" spans="6:6">
      <c r="F194"/>
    </row>
    <row r="195" spans="6:6">
      <c r="F195"/>
    </row>
    <row r="196" spans="6:6">
      <c r="F196"/>
    </row>
    <row r="197" spans="6:6">
      <c r="F197"/>
    </row>
    <row r="198" spans="6:6">
      <c r="F198"/>
    </row>
    <row r="199" spans="6:6">
      <c r="F199"/>
    </row>
    <row r="200" spans="6:6">
      <c r="F200"/>
    </row>
    <row r="201" spans="6:6">
      <c r="F201"/>
    </row>
    <row r="202" spans="6:6">
      <c r="F202"/>
    </row>
    <row r="203" spans="6:6">
      <c r="F203"/>
    </row>
    <row r="204" spans="6:6">
      <c r="F204"/>
    </row>
    <row r="205" spans="6:6">
      <c r="F205"/>
    </row>
    <row r="206" spans="6:6">
      <c r="F206"/>
    </row>
    <row r="207" spans="6:6">
      <c r="F207"/>
    </row>
    <row r="208" spans="6:6">
      <c r="F208"/>
    </row>
    <row r="209" spans="6:6">
      <c r="F209"/>
    </row>
    <row r="210" spans="6:6">
      <c r="F210"/>
    </row>
    <row r="211" spans="6:6">
      <c r="F211"/>
    </row>
    <row r="212" spans="6:6">
      <c r="F212"/>
    </row>
    <row r="213" spans="6:6">
      <c r="F213"/>
    </row>
    <row r="214" spans="6:6">
      <c r="F214"/>
    </row>
    <row r="215" spans="6:6">
      <c r="F215"/>
    </row>
    <row r="216" spans="6:6">
      <c r="F216"/>
    </row>
    <row r="217" spans="6:6">
      <c r="F217"/>
    </row>
    <row r="218" spans="6:6">
      <c r="F218"/>
    </row>
    <row r="219" spans="6:6">
      <c r="F219"/>
    </row>
    <row r="220" spans="6:6">
      <c r="F220"/>
    </row>
    <row r="221" spans="6:6">
      <c r="F221"/>
    </row>
    <row r="222" spans="6:6">
      <c r="F222"/>
    </row>
    <row r="223" spans="6:6">
      <c r="F223"/>
    </row>
    <row r="224" spans="6:6">
      <c r="F224"/>
    </row>
    <row r="225" spans="6:6">
      <c r="F225"/>
    </row>
    <row r="226" spans="6:6">
      <c r="F226"/>
    </row>
    <row r="227" spans="6:6">
      <c r="F227"/>
    </row>
    <row r="228" spans="6:6">
      <c r="F228"/>
    </row>
    <row r="229" spans="6:6">
      <c r="F229"/>
    </row>
    <row r="230" spans="6:6">
      <c r="F230"/>
    </row>
    <row r="231" spans="6:6">
      <c r="F231"/>
    </row>
    <row r="232" spans="6:6">
      <c r="F232"/>
    </row>
    <row r="233" spans="6:6">
      <c r="F233"/>
    </row>
    <row r="234" spans="6:6">
      <c r="F234"/>
    </row>
    <row r="235" spans="6:6">
      <c r="F235"/>
    </row>
    <row r="236" spans="6:6">
      <c r="F236"/>
    </row>
    <row r="237" spans="6:6">
      <c r="F237"/>
    </row>
    <row r="238" spans="6:6">
      <c r="F238"/>
    </row>
    <row r="239" spans="6:6">
      <c r="F239"/>
    </row>
    <row r="240" spans="6:6">
      <c r="F240"/>
    </row>
    <row r="241" spans="6:6">
      <c r="F241"/>
    </row>
    <row r="242" spans="6:6">
      <c r="F242"/>
    </row>
    <row r="243" spans="6:6">
      <c r="F243"/>
    </row>
    <row r="244" spans="6:6">
      <c r="F244"/>
    </row>
    <row r="245" spans="6:6">
      <c r="F245"/>
    </row>
    <row r="246" spans="6:6">
      <c r="F246"/>
    </row>
    <row r="247" spans="6:6">
      <c r="F247"/>
    </row>
    <row r="248" spans="6:6">
      <c r="F248"/>
    </row>
    <row r="249" spans="6:6">
      <c r="F249"/>
    </row>
    <row r="250" spans="6:6">
      <c r="F250"/>
    </row>
    <row r="251" spans="6:6">
      <c r="F251"/>
    </row>
    <row r="252" spans="6:6">
      <c r="F252"/>
    </row>
    <row r="253" spans="6:6">
      <c r="F253"/>
    </row>
    <row r="254" spans="6:6">
      <c r="F254"/>
    </row>
    <row r="255" spans="6:6">
      <c r="F255"/>
    </row>
    <row r="256" spans="6:6">
      <c r="F256"/>
    </row>
    <row r="257" spans="6:6">
      <c r="F257"/>
    </row>
    <row r="258" spans="6:6">
      <c r="F258"/>
    </row>
    <row r="259" spans="6:6">
      <c r="F259"/>
    </row>
    <row r="260" spans="6:6">
      <c r="F260"/>
    </row>
    <row r="261" spans="6:6">
      <c r="F261"/>
    </row>
    <row r="262" spans="6:6">
      <c r="F262"/>
    </row>
    <row r="263" spans="6:6">
      <c r="F263"/>
    </row>
    <row r="264" spans="6:6">
      <c r="F264"/>
    </row>
    <row r="265" spans="6:6">
      <c r="F265"/>
    </row>
    <row r="266" spans="6:6">
      <c r="F266"/>
    </row>
    <row r="267" spans="6:6">
      <c r="F267"/>
    </row>
    <row r="268" spans="6:6">
      <c r="F268"/>
    </row>
    <row r="269" spans="6:6">
      <c r="F269"/>
    </row>
    <row r="270" spans="6:6">
      <c r="F270"/>
    </row>
    <row r="271" spans="6:6">
      <c r="F271"/>
    </row>
    <row r="272" spans="6:6">
      <c r="F272"/>
    </row>
    <row r="273" spans="6:6">
      <c r="F273"/>
    </row>
    <row r="274" spans="6:6">
      <c r="F274"/>
    </row>
    <row r="275" spans="6:6">
      <c r="F275"/>
    </row>
    <row r="276" spans="6:6">
      <c r="F276"/>
    </row>
    <row r="277" spans="6:6">
      <c r="F277"/>
    </row>
    <row r="278" spans="6:6">
      <c r="F278"/>
    </row>
    <row r="279" spans="6:6">
      <c r="F279"/>
    </row>
    <row r="280" spans="6:6">
      <c r="F280"/>
    </row>
    <row r="281" spans="6:6">
      <c r="F281"/>
    </row>
    <row r="282" spans="6:6">
      <c r="F282"/>
    </row>
    <row r="283" spans="6:6">
      <c r="F283"/>
    </row>
    <row r="284" spans="6:6">
      <c r="F284"/>
    </row>
    <row r="285" spans="6:6">
      <c r="F285"/>
    </row>
    <row r="286" spans="6:6">
      <c r="F286"/>
    </row>
    <row r="287" spans="6:6">
      <c r="F287"/>
    </row>
    <row r="288" spans="6:6">
      <c r="F288"/>
    </row>
    <row r="289" spans="6:6">
      <c r="F289"/>
    </row>
    <row r="290" spans="6:6">
      <c r="F290"/>
    </row>
    <row r="291" spans="6:6">
      <c r="F291"/>
    </row>
    <row r="292" spans="6:6">
      <c r="F292"/>
    </row>
    <row r="293" spans="6:6">
      <c r="F293"/>
    </row>
    <row r="294" spans="6:6">
      <c r="F294"/>
    </row>
    <row r="295" spans="6:6">
      <c r="F295"/>
    </row>
    <row r="296" spans="6:6">
      <c r="F296"/>
    </row>
    <row r="297" spans="6:6">
      <c r="F297"/>
    </row>
    <row r="298" spans="6:6">
      <c r="F298"/>
    </row>
    <row r="299" spans="6:6">
      <c r="F299"/>
    </row>
    <row r="300" spans="6:6">
      <c r="F300"/>
    </row>
    <row r="301" spans="6:6">
      <c r="F301"/>
    </row>
    <row r="302" spans="6:6">
      <c r="F302"/>
    </row>
    <row r="303" spans="6:6">
      <c r="F303"/>
    </row>
    <row r="304" spans="6:6">
      <c r="F304"/>
    </row>
    <row r="305" spans="6:6">
      <c r="F305"/>
    </row>
    <row r="306" spans="6:6">
      <c r="F306"/>
    </row>
    <row r="307" spans="6:6">
      <c r="F307"/>
    </row>
    <row r="308" spans="6:6">
      <c r="F308"/>
    </row>
    <row r="309" spans="6:6">
      <c r="F309"/>
    </row>
    <row r="310" spans="6:6">
      <c r="F310"/>
    </row>
    <row r="311" spans="6:6">
      <c r="F311"/>
    </row>
    <row r="312" spans="6:6">
      <c r="F312"/>
    </row>
    <row r="313" spans="6:6">
      <c r="F313"/>
    </row>
    <row r="314" spans="6:6">
      <c r="F314"/>
    </row>
    <row r="315" spans="6:6">
      <c r="F315"/>
    </row>
    <row r="316" spans="6:6">
      <c r="F316"/>
    </row>
    <row r="317" spans="6:6">
      <c r="F317"/>
    </row>
    <row r="318" spans="6:6">
      <c r="F318"/>
    </row>
    <row r="319" spans="6:6">
      <c r="F319"/>
    </row>
    <row r="320" spans="6:6">
      <c r="F320"/>
    </row>
    <row r="321" spans="6:6">
      <c r="F321"/>
    </row>
    <row r="322" spans="6:6">
      <c r="F322"/>
    </row>
    <row r="323" spans="6:6">
      <c r="F323"/>
    </row>
    <row r="324" spans="6:6">
      <c r="F324"/>
    </row>
    <row r="325" spans="6:6">
      <c r="F325"/>
    </row>
    <row r="326" spans="6:6">
      <c r="F326"/>
    </row>
    <row r="327" spans="6:6">
      <c r="F327"/>
    </row>
    <row r="328" spans="6:6">
      <c r="F328"/>
    </row>
    <row r="329" spans="6:6">
      <c r="F329"/>
    </row>
    <row r="330" spans="6:6">
      <c r="F330"/>
    </row>
    <row r="331" spans="6:6">
      <c r="F331"/>
    </row>
    <row r="332" spans="6:6">
      <c r="F332"/>
    </row>
    <row r="333" spans="6:6">
      <c r="F333"/>
    </row>
    <row r="334" spans="6:6">
      <c r="F334"/>
    </row>
    <row r="335" spans="6:6">
      <c r="F335"/>
    </row>
    <row r="336" spans="6:6">
      <c r="F336"/>
    </row>
    <row r="337" spans="6:6">
      <c r="F337"/>
    </row>
    <row r="338" spans="6:6">
      <c r="F338"/>
    </row>
    <row r="339" spans="6:6">
      <c r="F339"/>
    </row>
    <row r="340" spans="6:6">
      <c r="F340"/>
    </row>
    <row r="341" spans="6:6">
      <c r="F341"/>
    </row>
    <row r="342" spans="6:6">
      <c r="F342"/>
    </row>
    <row r="343" spans="6:6">
      <c r="F343"/>
    </row>
    <row r="344" spans="6:6">
      <c r="F344"/>
    </row>
    <row r="345" spans="6:6">
      <c r="F345"/>
    </row>
    <row r="346" spans="6:6">
      <c r="F346"/>
    </row>
    <row r="347" spans="6:6">
      <c r="F347"/>
    </row>
    <row r="348" spans="6:6">
      <c r="F348"/>
    </row>
    <row r="349" spans="6:6">
      <c r="F349"/>
    </row>
    <row r="350" spans="6:6">
      <c r="F350"/>
    </row>
    <row r="351" spans="6:6">
      <c r="F351"/>
    </row>
    <row r="352" spans="6:6">
      <c r="F352"/>
    </row>
    <row r="353" spans="6:6">
      <c r="F353"/>
    </row>
    <row r="354" spans="6:6">
      <c r="F354"/>
    </row>
    <row r="355" spans="6:6">
      <c r="F355"/>
    </row>
    <row r="356" spans="6:6">
      <c r="F356"/>
    </row>
    <row r="357" spans="6:6">
      <c r="F357"/>
    </row>
    <row r="358" spans="6:6">
      <c r="F358"/>
    </row>
    <row r="359" spans="6:6">
      <c r="F359"/>
    </row>
    <row r="360" spans="6:6">
      <c r="F360"/>
    </row>
    <row r="361" spans="6:6">
      <c r="F361"/>
    </row>
    <row r="362" spans="6:6">
      <c r="F362"/>
    </row>
    <row r="363" spans="6:6">
      <c r="F363"/>
    </row>
    <row r="364" spans="6:6">
      <c r="F364"/>
    </row>
    <row r="365" spans="6:6">
      <c r="F365"/>
    </row>
    <row r="366" spans="6:6">
      <c r="F366"/>
    </row>
    <row r="367" spans="6:6">
      <c r="F367"/>
    </row>
    <row r="368" spans="6:6">
      <c r="F368"/>
    </row>
    <row r="369" spans="6:6">
      <c r="F369"/>
    </row>
    <row r="370" spans="6:6">
      <c r="F370"/>
    </row>
    <row r="371" spans="6:6">
      <c r="F371"/>
    </row>
    <row r="372" spans="6:6">
      <c r="F372"/>
    </row>
    <row r="373" spans="6:6">
      <c r="F373"/>
    </row>
    <row r="374" spans="6:6">
      <c r="F374"/>
    </row>
    <row r="375" spans="6:6">
      <c r="F375"/>
    </row>
    <row r="376" spans="6:6">
      <c r="F376"/>
    </row>
    <row r="377" spans="6:6">
      <c r="F377"/>
    </row>
    <row r="378" spans="6:6">
      <c r="F378"/>
    </row>
    <row r="379" spans="6:6">
      <c r="F379"/>
    </row>
    <row r="380" spans="6:6">
      <c r="F380"/>
    </row>
    <row r="381" spans="6:6">
      <c r="F381"/>
    </row>
    <row r="382" spans="6:6">
      <c r="F382"/>
    </row>
    <row r="383" spans="6:6">
      <c r="F383"/>
    </row>
    <row r="384" spans="6:6">
      <c r="F384"/>
    </row>
    <row r="385" spans="6:6">
      <c r="F385"/>
    </row>
    <row r="386" spans="6:6">
      <c r="F386"/>
    </row>
    <row r="387" spans="6:6">
      <c r="F387"/>
    </row>
    <row r="388" spans="6:6">
      <c r="F388"/>
    </row>
    <row r="389" spans="6:6">
      <c r="F389"/>
    </row>
    <row r="390" spans="6:6">
      <c r="F390"/>
    </row>
    <row r="391" spans="6:6">
      <c r="F391"/>
    </row>
    <row r="392" spans="6:6">
      <c r="F392"/>
    </row>
    <row r="393" spans="6:6">
      <c r="F393"/>
    </row>
    <row r="394" spans="6:6">
      <c r="F394"/>
    </row>
    <row r="395" spans="6:6">
      <c r="F395"/>
    </row>
    <row r="396" spans="6:6">
      <c r="F396"/>
    </row>
    <row r="397" spans="6:6">
      <c r="F397"/>
    </row>
    <row r="398" spans="6:6">
      <c r="F398"/>
    </row>
    <row r="399" spans="6:6">
      <c r="F399"/>
    </row>
    <row r="400" spans="6:6">
      <c r="F400"/>
    </row>
    <row r="401" spans="6:6">
      <c r="F401"/>
    </row>
    <row r="402" spans="6:6">
      <c r="F402"/>
    </row>
    <row r="403" spans="6:6">
      <c r="F403"/>
    </row>
    <row r="404" spans="6:6">
      <c r="F404"/>
    </row>
    <row r="405" spans="6:6">
      <c r="F405"/>
    </row>
    <row r="406" spans="6:6">
      <c r="F406"/>
    </row>
    <row r="407" spans="6:6">
      <c r="F407"/>
    </row>
    <row r="408" spans="6:6">
      <c r="F408"/>
    </row>
    <row r="409" spans="6:6">
      <c r="F409"/>
    </row>
    <row r="410" spans="6:6">
      <c r="F410"/>
    </row>
    <row r="411" spans="6:6">
      <c r="F411"/>
    </row>
    <row r="412" spans="6:6">
      <c r="F412"/>
    </row>
    <row r="413" spans="6:6">
      <c r="F413"/>
    </row>
    <row r="414" spans="6:6">
      <c r="F414"/>
    </row>
    <row r="415" spans="6:6">
      <c r="F415"/>
    </row>
    <row r="416" spans="6:6">
      <c r="F416"/>
    </row>
    <row r="417" spans="6:6">
      <c r="F417"/>
    </row>
    <row r="418" spans="6:6">
      <c r="F418"/>
    </row>
    <row r="419" spans="6:6">
      <c r="F419"/>
    </row>
    <row r="420" spans="6:6">
      <c r="F420"/>
    </row>
    <row r="421" spans="6:6">
      <c r="F421"/>
    </row>
    <row r="422" spans="6:6">
      <c r="F422"/>
    </row>
    <row r="423" spans="6:6">
      <c r="F423"/>
    </row>
    <row r="424" spans="6:6">
      <c r="F424"/>
    </row>
    <row r="425" spans="6:6">
      <c r="F425"/>
    </row>
    <row r="426" spans="6:6">
      <c r="F426"/>
    </row>
    <row r="427" spans="6:6">
      <c r="F427"/>
    </row>
    <row r="428" spans="6:6">
      <c r="F428"/>
    </row>
    <row r="429" spans="6:6">
      <c r="F429"/>
    </row>
    <row r="430" spans="6:6">
      <c r="F430"/>
    </row>
    <row r="431" spans="6:6">
      <c r="F431"/>
    </row>
    <row r="432" spans="6:6">
      <c r="F432"/>
    </row>
    <row r="433" spans="6:6">
      <c r="F433"/>
    </row>
    <row r="434" spans="6:6">
      <c r="F434"/>
    </row>
    <row r="435" spans="6:6">
      <c r="F435"/>
    </row>
    <row r="436" spans="6:6">
      <c r="F436"/>
    </row>
    <row r="437" spans="6:6">
      <c r="F437"/>
    </row>
    <row r="438" spans="6:6">
      <c r="F438"/>
    </row>
    <row r="439" spans="6:6">
      <c r="F439"/>
    </row>
    <row r="440" spans="6:6">
      <c r="F440"/>
    </row>
    <row r="441" spans="6:6">
      <c r="F441"/>
    </row>
    <row r="442" spans="6:6">
      <c r="F442"/>
    </row>
    <row r="443" spans="6:6">
      <c r="F443"/>
    </row>
    <row r="444" spans="6:6">
      <c r="F444"/>
    </row>
    <row r="445" spans="6:6">
      <c r="F445"/>
    </row>
    <row r="446" spans="6:6">
      <c r="F446"/>
    </row>
    <row r="447" spans="6:6">
      <c r="F447"/>
    </row>
    <row r="448" spans="6:6">
      <c r="F448"/>
    </row>
    <row r="449" spans="6:6">
      <c r="F449"/>
    </row>
    <row r="450" spans="6:6">
      <c r="F450"/>
    </row>
    <row r="451" spans="6:6">
      <c r="F451"/>
    </row>
    <row r="452" spans="6:6">
      <c r="F452"/>
    </row>
    <row r="453" spans="6:6">
      <c r="F453"/>
    </row>
    <row r="454" spans="6:6">
      <c r="F454"/>
    </row>
    <row r="455" spans="6:6">
      <c r="F455"/>
    </row>
    <row r="456" spans="6:6">
      <c r="F456"/>
    </row>
    <row r="457" spans="6:6">
      <c r="F457"/>
    </row>
    <row r="458" spans="6:6">
      <c r="F458"/>
    </row>
    <row r="459" spans="6:6">
      <c r="F459"/>
    </row>
    <row r="460" spans="6:6">
      <c r="F460"/>
    </row>
    <row r="461" spans="6:6">
      <c r="F461"/>
    </row>
    <row r="462" spans="6:6">
      <c r="F462"/>
    </row>
    <row r="463" spans="6:6">
      <c r="F463"/>
    </row>
    <row r="464" spans="6:6">
      <c r="F464"/>
    </row>
    <row r="465" spans="6:6">
      <c r="F465"/>
    </row>
    <row r="466" spans="6:6">
      <c r="F466"/>
    </row>
    <row r="467" spans="6:6">
      <c r="F467"/>
    </row>
    <row r="468" spans="6:6">
      <c r="F468"/>
    </row>
    <row r="469" spans="6:6">
      <c r="F469"/>
    </row>
    <row r="470" spans="6:6">
      <c r="F470"/>
    </row>
    <row r="471" spans="6:6">
      <c r="F471"/>
    </row>
  </sheetData>
  <sheetProtection algorithmName="SHA-512" hashValue="m7dHJTKH6LQv5vgb/j4/zMKJiuaCrcnvr8GwYtzMg7LmpAFk1L/i9FgQ38gvUp2qztEYRzsXuA/jTetAZoUSFw==" saltValue="+6Az2g4QlOtEevSxre/0rg==" spinCount="100000" sheet="1" objects="1" scenarios="1"/>
  <mergeCells count="6">
    <mergeCell ref="B3:F3"/>
    <mergeCell ref="F66:G66"/>
    <mergeCell ref="G67:L67"/>
    <mergeCell ref="H105:O105"/>
    <mergeCell ref="F63:G63"/>
    <mergeCell ref="H95:Q95"/>
  </mergeCells>
  <conditionalFormatting sqref="H96:T96 H106:T106">
    <cfRule type="cellIs" dxfId="1" priority="1" operator="lessThan">
      <formula>0</formula>
    </cfRule>
    <cfRule type="cellIs" dxfId="0" priority="2" operator="greaterThan">
      <formula>0</formula>
    </cfRule>
  </conditionalFormatting>
  <pageMargins left="0.25" right="0.25" top="0.75" bottom="0.75" header="0.3" footer="0.3"/>
  <pageSetup scale="25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1048492"/>
  <sheetViews>
    <sheetView zoomScaleNormal="100" zoomScaleSheetLayoutView="90" workbookViewId="0">
      <pane xSplit="6" ySplit="4" topLeftCell="G132" activePane="bottomRight" state="frozen"/>
      <selection pane="topRight" activeCell="G1" sqref="G1"/>
      <selection pane="bottomLeft" activeCell="A5" sqref="A5"/>
      <selection pane="bottomRight" activeCell="R3" sqref="R3:AC3"/>
    </sheetView>
  </sheetViews>
  <sheetFormatPr baseColWidth="10" defaultColWidth="11.42578125" defaultRowHeight="12"/>
  <cols>
    <col min="1" max="1" width="10.5703125" style="1" customWidth="1"/>
    <col min="2" max="2" width="5.28515625" style="6" customWidth="1"/>
    <col min="3" max="3" width="5.5703125" style="180" customWidth="1"/>
    <col min="4" max="4" width="5.28515625" style="180" customWidth="1"/>
    <col min="5" max="5" width="15" style="6" customWidth="1"/>
    <col min="6" max="6" width="40.7109375" style="2" customWidth="1"/>
    <col min="7" max="7" width="14.28515625" style="6" customWidth="1"/>
    <col min="8" max="8" width="18.140625" style="6" customWidth="1"/>
    <col min="9" max="9" width="8.28515625" style="6" customWidth="1"/>
    <col min="10" max="11" width="10" style="6" customWidth="1"/>
    <col min="12" max="12" width="12.5703125" style="119" customWidth="1"/>
    <col min="13" max="13" width="20" style="6" customWidth="1"/>
    <col min="14" max="14" width="19" style="6" customWidth="1"/>
    <col min="15" max="15" width="20.7109375" style="2" customWidth="1"/>
    <col min="16" max="16" width="18.85546875" style="2" customWidth="1"/>
    <col min="17" max="17" width="17.42578125" style="2" customWidth="1"/>
    <col min="18" max="18" width="13.5703125" style="2" customWidth="1"/>
    <col min="19" max="19" width="15.5703125" style="2" customWidth="1"/>
    <col min="20" max="20" width="13.28515625" style="2" customWidth="1"/>
    <col min="21" max="21" width="14.140625" style="124" customWidth="1"/>
    <col min="22" max="22" width="13.85546875" style="2" customWidth="1"/>
    <col min="23" max="23" width="14.7109375" style="2" customWidth="1"/>
    <col min="24" max="24" width="15" style="2" customWidth="1"/>
    <col min="25" max="25" width="14.5703125" style="2" customWidth="1"/>
    <col min="26" max="26" width="13.85546875" style="2" customWidth="1"/>
    <col min="27" max="27" width="15.140625" style="126" customWidth="1"/>
    <col min="28" max="28" width="13.7109375" style="2" customWidth="1"/>
    <col min="29" max="29" width="15.85546875" style="200" customWidth="1"/>
    <col min="30" max="36" width="11.42578125" style="2" bestFit="1" customWidth="1"/>
    <col min="37" max="16384" width="11.42578125" style="2"/>
  </cols>
  <sheetData>
    <row r="1" spans="1:29" ht="12.75" thickBot="1">
      <c r="A1" s="260" t="s">
        <v>129</v>
      </c>
      <c r="B1" s="261"/>
      <c r="C1" s="262"/>
      <c r="D1" s="263"/>
      <c r="E1" s="264"/>
      <c r="F1" s="262"/>
      <c r="G1" s="254"/>
      <c r="H1" s="254"/>
      <c r="I1" s="254"/>
      <c r="J1" s="198"/>
      <c r="K1" s="198"/>
      <c r="L1" s="198"/>
      <c r="M1" s="198"/>
      <c r="N1" s="254"/>
      <c r="O1" s="254"/>
      <c r="P1" s="6"/>
      <c r="Q1" s="254"/>
      <c r="R1" s="266"/>
      <c r="S1" s="266"/>
      <c r="T1" s="266"/>
      <c r="U1" s="267"/>
      <c r="V1" s="254"/>
      <c r="W1" s="254"/>
      <c r="X1" s="198"/>
      <c r="Y1" s="119"/>
      <c r="Z1" s="119"/>
      <c r="AA1" s="268"/>
      <c r="AB1" s="119"/>
      <c r="AC1" s="269"/>
    </row>
    <row r="2" spans="1:29" ht="39" thickBot="1">
      <c r="A2" s="349" t="s">
        <v>130</v>
      </c>
      <c r="B2" s="262"/>
      <c r="C2" s="262"/>
      <c r="D2" s="263"/>
      <c r="E2" s="264"/>
      <c r="F2" s="262"/>
      <c r="G2" s="264"/>
      <c r="H2" s="198"/>
      <c r="I2" s="198"/>
      <c r="J2" s="198"/>
      <c r="K2" s="198"/>
      <c r="L2" s="198"/>
      <c r="M2" s="198"/>
      <c r="N2" s="198"/>
      <c r="O2" s="299" t="s">
        <v>131</v>
      </c>
      <c r="P2" s="300" t="str">
        <f>P4</f>
        <v>ASIGNADO M$ 2026</v>
      </c>
      <c r="Q2" s="301" t="s">
        <v>132</v>
      </c>
      <c r="R2" s="294" t="s">
        <v>3</v>
      </c>
      <c r="S2" s="295" t="s">
        <v>3</v>
      </c>
      <c r="T2" s="295" t="s">
        <v>3</v>
      </c>
      <c r="U2" s="296" t="s">
        <v>3</v>
      </c>
      <c r="V2" s="295" t="s">
        <v>3</v>
      </c>
      <c r="W2" s="295" t="s">
        <v>3</v>
      </c>
      <c r="X2" s="295" t="s">
        <v>3</v>
      </c>
      <c r="Y2" s="295" t="s">
        <v>3</v>
      </c>
      <c r="Z2" s="295" t="s">
        <v>3</v>
      </c>
      <c r="AA2" s="297" t="s">
        <v>3</v>
      </c>
      <c r="AB2" s="295" t="s">
        <v>3</v>
      </c>
      <c r="AC2" s="298" t="s">
        <v>3</v>
      </c>
    </row>
    <row r="3" spans="1:29" ht="15.75" thickBot="1">
      <c r="A3" s="254"/>
      <c r="B3" s="198"/>
      <c r="C3" s="265"/>
      <c r="D3" s="265"/>
      <c r="E3" s="198"/>
      <c r="F3" s="119" t="s">
        <v>133</v>
      </c>
      <c r="G3" s="198"/>
      <c r="H3" s="198"/>
      <c r="I3" s="198"/>
      <c r="J3" s="198"/>
      <c r="K3" s="198"/>
      <c r="L3" s="198"/>
      <c r="M3" s="198"/>
      <c r="N3" s="198"/>
      <c r="O3" s="318">
        <f>SUBTOTAL(9,O5:O392)</f>
        <v>97641340</v>
      </c>
      <c r="P3" s="319">
        <f>SUBTOTAL(9,P5:P392)</f>
        <v>83622740</v>
      </c>
      <c r="Q3" s="320">
        <f>SUBTOTAL(9,Q5:Q313)</f>
        <v>24002702.544</v>
      </c>
      <c r="R3" s="321">
        <f t="shared" ref="R3:AC3" si="0">SUBTOTAL(9,R5:R392)</f>
        <v>13763115.021</v>
      </c>
      <c r="S3" s="322">
        <f t="shared" si="0"/>
        <v>8279252.125</v>
      </c>
      <c r="T3" s="323">
        <f t="shared" si="0"/>
        <v>1960335.3980000003</v>
      </c>
      <c r="U3" s="323">
        <f t="shared" si="0"/>
        <v>0</v>
      </c>
      <c r="V3" s="323">
        <f t="shared" si="0"/>
        <v>0</v>
      </c>
      <c r="W3" s="323">
        <f t="shared" si="0"/>
        <v>0</v>
      </c>
      <c r="X3" s="323">
        <f t="shared" si="0"/>
        <v>0</v>
      </c>
      <c r="Y3" s="323">
        <f t="shared" si="0"/>
        <v>0</v>
      </c>
      <c r="Z3" s="323">
        <f t="shared" si="0"/>
        <v>0</v>
      </c>
      <c r="AA3" s="323">
        <f t="shared" si="0"/>
        <v>0</v>
      </c>
      <c r="AB3" s="323">
        <f t="shared" si="0"/>
        <v>0</v>
      </c>
      <c r="AC3" s="324">
        <f t="shared" si="0"/>
        <v>0</v>
      </c>
    </row>
    <row r="4" spans="1:29" ht="39" thickBot="1">
      <c r="A4" s="96" t="s">
        <v>134</v>
      </c>
      <c r="B4" s="96" t="s">
        <v>135</v>
      </c>
      <c r="C4" s="96" t="s">
        <v>5</v>
      </c>
      <c r="D4" s="96" t="s">
        <v>136</v>
      </c>
      <c r="E4" s="96" t="s">
        <v>137</v>
      </c>
      <c r="F4" s="96" t="s">
        <v>138</v>
      </c>
      <c r="G4" s="96" t="s">
        <v>76</v>
      </c>
      <c r="H4" s="96" t="s">
        <v>139</v>
      </c>
      <c r="I4" s="96" t="s">
        <v>140</v>
      </c>
      <c r="J4" s="96" t="s">
        <v>108</v>
      </c>
      <c r="K4" s="96" t="s">
        <v>141</v>
      </c>
      <c r="L4" s="189" t="s">
        <v>142</v>
      </c>
      <c r="M4" s="96" t="s">
        <v>143</v>
      </c>
      <c r="N4" s="189" t="s">
        <v>144</v>
      </c>
      <c r="O4" s="347" t="s">
        <v>131</v>
      </c>
      <c r="P4" s="348" t="s">
        <v>145</v>
      </c>
      <c r="Q4" s="346" t="s">
        <v>132</v>
      </c>
      <c r="R4" s="291">
        <v>46023</v>
      </c>
      <c r="S4" s="292">
        <v>46054</v>
      </c>
      <c r="T4" s="292">
        <v>46082</v>
      </c>
      <c r="U4" s="292">
        <v>46113</v>
      </c>
      <c r="V4" s="292">
        <v>46143</v>
      </c>
      <c r="W4" s="292">
        <v>46174</v>
      </c>
      <c r="X4" s="292">
        <v>46204</v>
      </c>
      <c r="Y4" s="292">
        <v>46235</v>
      </c>
      <c r="Z4" s="292">
        <v>46266</v>
      </c>
      <c r="AA4" s="292">
        <v>46296</v>
      </c>
      <c r="AB4" s="292">
        <v>46327</v>
      </c>
      <c r="AC4" s="293">
        <v>46357</v>
      </c>
    </row>
    <row r="5" spans="1:29" ht="24">
      <c r="A5" s="101">
        <v>40065411</v>
      </c>
      <c r="B5" s="101" t="s">
        <v>146</v>
      </c>
      <c r="C5" s="103" t="s">
        <v>147</v>
      </c>
      <c r="D5" s="102"/>
      <c r="E5" s="102" t="s">
        <v>148</v>
      </c>
      <c r="F5" s="122" t="s">
        <v>149</v>
      </c>
      <c r="G5" s="102" t="s">
        <v>100</v>
      </c>
      <c r="H5" s="102" t="s">
        <v>150</v>
      </c>
      <c r="I5" s="102" t="s">
        <v>151</v>
      </c>
      <c r="J5" s="101">
        <v>2024</v>
      </c>
      <c r="K5" s="102">
        <v>14174</v>
      </c>
      <c r="L5" s="120">
        <v>180000</v>
      </c>
      <c r="M5" s="102" t="s">
        <v>152</v>
      </c>
      <c r="N5" s="307" t="s">
        <v>209</v>
      </c>
      <c r="O5" s="308">
        <v>108000</v>
      </c>
      <c r="P5" s="309">
        <v>0</v>
      </c>
      <c r="Q5" s="310">
        <f>SUM(R5:T5)</f>
        <v>0</v>
      </c>
      <c r="R5" s="343">
        <v>0</v>
      </c>
      <c r="S5" s="302">
        <v>0</v>
      </c>
      <c r="T5" s="302">
        <v>0</v>
      </c>
      <c r="U5" s="302">
        <v>0</v>
      </c>
      <c r="V5" s="302">
        <v>0</v>
      </c>
      <c r="W5" s="302">
        <v>0</v>
      </c>
      <c r="X5" s="302">
        <v>0</v>
      </c>
      <c r="Y5" s="302">
        <v>0</v>
      </c>
      <c r="Z5" s="302">
        <v>0</v>
      </c>
      <c r="AA5" s="302">
        <v>0</v>
      </c>
      <c r="AB5" s="302">
        <v>0</v>
      </c>
      <c r="AC5" s="303">
        <v>0</v>
      </c>
    </row>
    <row r="6" spans="1:29" ht="36">
      <c r="A6" s="101">
        <v>40071416</v>
      </c>
      <c r="B6" s="101" t="s">
        <v>146</v>
      </c>
      <c r="C6" s="103" t="s">
        <v>147</v>
      </c>
      <c r="D6" s="102"/>
      <c r="E6" s="102" t="s">
        <v>148</v>
      </c>
      <c r="F6" s="122" t="s">
        <v>153</v>
      </c>
      <c r="G6" s="102" t="s">
        <v>100</v>
      </c>
      <c r="H6" s="102" t="s">
        <v>154</v>
      </c>
      <c r="I6" s="102" t="s">
        <v>151</v>
      </c>
      <c r="J6" s="101">
        <v>2025</v>
      </c>
      <c r="K6" s="102">
        <v>14908</v>
      </c>
      <c r="L6" s="120">
        <v>120566</v>
      </c>
      <c r="M6" s="102" t="s">
        <v>155</v>
      </c>
      <c r="N6" s="307" t="s">
        <v>246</v>
      </c>
      <c r="O6" s="311">
        <v>119566</v>
      </c>
      <c r="P6" s="290">
        <v>49722</v>
      </c>
      <c r="Q6" s="312">
        <f t="shared" ref="Q6:Q58" si="1">SUM(R6:T6)</f>
        <v>0</v>
      </c>
      <c r="R6" s="344">
        <v>0</v>
      </c>
      <c r="S6" s="100">
        <v>0</v>
      </c>
      <c r="T6" s="100">
        <v>0</v>
      </c>
      <c r="U6" s="100">
        <v>0</v>
      </c>
      <c r="V6" s="100">
        <v>0</v>
      </c>
      <c r="W6" s="100">
        <v>0</v>
      </c>
      <c r="X6" s="100">
        <v>0</v>
      </c>
      <c r="Y6" s="100">
        <v>0</v>
      </c>
      <c r="Z6" s="100">
        <v>0</v>
      </c>
      <c r="AA6" s="100">
        <v>0</v>
      </c>
      <c r="AB6" s="100">
        <v>0</v>
      </c>
      <c r="AC6" s="304">
        <v>0</v>
      </c>
    </row>
    <row r="7" spans="1:29" ht="36">
      <c r="A7" s="101">
        <v>40073107</v>
      </c>
      <c r="B7" s="101" t="s">
        <v>146</v>
      </c>
      <c r="C7" s="103" t="s">
        <v>147</v>
      </c>
      <c r="D7" s="102"/>
      <c r="E7" s="102" t="s">
        <v>148</v>
      </c>
      <c r="F7" s="122" t="s">
        <v>156</v>
      </c>
      <c r="G7" s="102" t="s">
        <v>100</v>
      </c>
      <c r="H7" s="102" t="s">
        <v>157</v>
      </c>
      <c r="I7" s="102" t="s">
        <v>151</v>
      </c>
      <c r="J7" s="101">
        <v>2025</v>
      </c>
      <c r="K7" s="102">
        <v>15224</v>
      </c>
      <c r="L7" s="120">
        <v>450497</v>
      </c>
      <c r="M7" s="102" t="s">
        <v>158</v>
      </c>
      <c r="N7" s="307" t="s">
        <v>294</v>
      </c>
      <c r="O7" s="311">
        <v>370298</v>
      </c>
      <c r="P7" s="290">
        <v>48000</v>
      </c>
      <c r="Q7" s="312">
        <f t="shared" si="1"/>
        <v>0</v>
      </c>
      <c r="R7" s="344">
        <v>0</v>
      </c>
      <c r="S7" s="100">
        <v>0</v>
      </c>
      <c r="T7" s="100">
        <v>0</v>
      </c>
      <c r="U7" s="100">
        <v>0</v>
      </c>
      <c r="V7" s="100">
        <v>0</v>
      </c>
      <c r="W7" s="100">
        <v>0</v>
      </c>
      <c r="X7" s="100">
        <v>0</v>
      </c>
      <c r="Y7" s="100">
        <v>0</v>
      </c>
      <c r="Z7" s="100">
        <v>0</v>
      </c>
      <c r="AA7" s="100">
        <v>0</v>
      </c>
      <c r="AB7" s="100">
        <v>0</v>
      </c>
      <c r="AC7" s="304">
        <v>0</v>
      </c>
    </row>
    <row r="8" spans="1:29" ht="36">
      <c r="A8" s="101">
        <v>40073937</v>
      </c>
      <c r="B8" s="101" t="s">
        <v>146</v>
      </c>
      <c r="C8" s="103" t="s">
        <v>147</v>
      </c>
      <c r="D8" s="102"/>
      <c r="E8" s="102" t="s">
        <v>148</v>
      </c>
      <c r="F8" s="122" t="s">
        <v>159</v>
      </c>
      <c r="G8" s="102" t="s">
        <v>100</v>
      </c>
      <c r="H8" s="102" t="s">
        <v>160</v>
      </c>
      <c r="I8" s="102" t="s">
        <v>151</v>
      </c>
      <c r="J8" s="101">
        <v>2025</v>
      </c>
      <c r="K8" s="102">
        <v>15303</v>
      </c>
      <c r="L8" s="120">
        <v>593349</v>
      </c>
      <c r="M8" s="102" t="s">
        <v>158</v>
      </c>
      <c r="N8" s="307" t="s">
        <v>246</v>
      </c>
      <c r="O8" s="311">
        <v>515345</v>
      </c>
      <c r="P8" s="290">
        <v>194859</v>
      </c>
      <c r="Q8" s="312">
        <f t="shared" si="1"/>
        <v>0</v>
      </c>
      <c r="R8" s="344">
        <v>0</v>
      </c>
      <c r="S8" s="100">
        <v>0</v>
      </c>
      <c r="T8" s="100">
        <v>0</v>
      </c>
      <c r="U8" s="100">
        <v>0</v>
      </c>
      <c r="V8" s="100">
        <v>0</v>
      </c>
      <c r="W8" s="100">
        <v>0</v>
      </c>
      <c r="X8" s="100">
        <v>0</v>
      </c>
      <c r="Y8" s="100">
        <v>0</v>
      </c>
      <c r="Z8" s="100">
        <v>0</v>
      </c>
      <c r="AA8" s="100">
        <v>0</v>
      </c>
      <c r="AB8" s="100">
        <v>0</v>
      </c>
      <c r="AC8" s="304">
        <v>0</v>
      </c>
    </row>
    <row r="9" spans="1:29" ht="24">
      <c r="A9" s="101">
        <v>40077493</v>
      </c>
      <c r="B9" s="101" t="s">
        <v>161</v>
      </c>
      <c r="C9" s="103" t="s">
        <v>25</v>
      </c>
      <c r="D9" s="102" t="s">
        <v>162</v>
      </c>
      <c r="E9" s="102" t="s">
        <v>148</v>
      </c>
      <c r="F9" s="122" t="s">
        <v>164</v>
      </c>
      <c r="G9" s="102" t="s">
        <v>100</v>
      </c>
      <c r="H9" s="102" t="s">
        <v>154</v>
      </c>
      <c r="I9" s="102" t="s">
        <v>151</v>
      </c>
      <c r="J9" s="101">
        <v>2025</v>
      </c>
      <c r="K9" s="102">
        <v>15692</v>
      </c>
      <c r="L9" s="120">
        <v>861878</v>
      </c>
      <c r="M9" s="102" t="s">
        <v>163</v>
      </c>
      <c r="N9" s="307" t="s">
        <v>294</v>
      </c>
      <c r="O9" s="311">
        <v>861879</v>
      </c>
      <c r="P9" s="290">
        <v>861879</v>
      </c>
      <c r="Q9" s="312">
        <f t="shared" si="1"/>
        <v>0</v>
      </c>
      <c r="R9" s="344">
        <v>0</v>
      </c>
      <c r="S9" s="100">
        <v>0</v>
      </c>
      <c r="T9" s="100">
        <v>0</v>
      </c>
      <c r="U9" s="100">
        <v>0</v>
      </c>
      <c r="V9" s="100">
        <v>0</v>
      </c>
      <c r="W9" s="100">
        <v>0</v>
      </c>
      <c r="X9" s="100">
        <v>0</v>
      </c>
      <c r="Y9" s="100">
        <v>0</v>
      </c>
      <c r="Z9" s="100">
        <v>0</v>
      </c>
      <c r="AA9" s="100">
        <v>0</v>
      </c>
      <c r="AB9" s="100">
        <v>0</v>
      </c>
      <c r="AC9" s="304">
        <v>0</v>
      </c>
    </row>
    <row r="10" spans="1:29" ht="36">
      <c r="A10" s="101">
        <v>2401010</v>
      </c>
      <c r="B10" s="101" t="s">
        <v>161</v>
      </c>
      <c r="C10" s="103" t="s">
        <v>25</v>
      </c>
      <c r="D10" s="102" t="s">
        <v>165</v>
      </c>
      <c r="E10" s="102" t="s">
        <v>148</v>
      </c>
      <c r="F10" s="122" t="s">
        <v>166</v>
      </c>
      <c r="G10" s="102" t="s">
        <v>100</v>
      </c>
      <c r="H10" s="102"/>
      <c r="I10" s="102" t="s">
        <v>151</v>
      </c>
      <c r="J10" s="101">
        <v>2025</v>
      </c>
      <c r="K10" s="102">
        <v>15700</v>
      </c>
      <c r="L10" s="120">
        <v>3300000</v>
      </c>
      <c r="M10" s="102" t="s">
        <v>152</v>
      </c>
      <c r="N10" s="307" t="s">
        <v>167</v>
      </c>
      <c r="O10" s="311">
        <v>3300000</v>
      </c>
      <c r="P10" s="290">
        <v>919000</v>
      </c>
      <c r="Q10" s="312">
        <f t="shared" si="1"/>
        <v>919000</v>
      </c>
      <c r="R10" s="344">
        <v>0</v>
      </c>
      <c r="S10" s="100">
        <v>883510</v>
      </c>
      <c r="T10" s="100">
        <v>35490</v>
      </c>
      <c r="U10" s="100">
        <v>0</v>
      </c>
      <c r="V10" s="100">
        <v>0</v>
      </c>
      <c r="W10" s="100">
        <v>0</v>
      </c>
      <c r="X10" s="100">
        <v>0</v>
      </c>
      <c r="Y10" s="100">
        <v>0</v>
      </c>
      <c r="Z10" s="100">
        <v>0</v>
      </c>
      <c r="AA10" s="100">
        <v>0</v>
      </c>
      <c r="AB10" s="100">
        <v>0</v>
      </c>
      <c r="AC10" s="304">
        <v>0</v>
      </c>
    </row>
    <row r="11" spans="1:29">
      <c r="A11" s="101"/>
      <c r="B11" s="101" t="s">
        <v>161</v>
      </c>
      <c r="C11" s="103" t="s">
        <v>25</v>
      </c>
      <c r="D11" s="102" t="s">
        <v>168</v>
      </c>
      <c r="E11" s="102" t="s">
        <v>148</v>
      </c>
      <c r="F11" s="122" t="s">
        <v>170</v>
      </c>
      <c r="G11" s="102" t="s">
        <v>100</v>
      </c>
      <c r="H11" s="102"/>
      <c r="I11" s="102" t="s">
        <v>151</v>
      </c>
      <c r="J11" s="101"/>
      <c r="K11" s="102"/>
      <c r="L11" s="120">
        <v>1532624</v>
      </c>
      <c r="M11" s="102" t="s">
        <v>169</v>
      </c>
      <c r="N11" s="307" t="s">
        <v>171</v>
      </c>
      <c r="O11" s="311">
        <v>1532624</v>
      </c>
      <c r="P11" s="290">
        <v>1532624</v>
      </c>
      <c r="Q11" s="312">
        <f t="shared" si="1"/>
        <v>0</v>
      </c>
      <c r="R11" s="344">
        <v>0</v>
      </c>
      <c r="S11" s="100">
        <v>0</v>
      </c>
      <c r="T11" s="100">
        <v>0</v>
      </c>
      <c r="U11" s="100">
        <v>0</v>
      </c>
      <c r="V11" s="100">
        <v>0</v>
      </c>
      <c r="W11" s="100">
        <v>0</v>
      </c>
      <c r="X11" s="100">
        <v>0</v>
      </c>
      <c r="Y11" s="100">
        <v>0</v>
      </c>
      <c r="Z11" s="100">
        <v>0</v>
      </c>
      <c r="AA11" s="100">
        <v>0</v>
      </c>
      <c r="AB11" s="100">
        <v>0</v>
      </c>
      <c r="AC11" s="304">
        <v>0</v>
      </c>
    </row>
    <row r="12" spans="1:29" ht="24">
      <c r="A12" s="101">
        <v>2401300</v>
      </c>
      <c r="B12" s="101" t="s">
        <v>161</v>
      </c>
      <c r="C12" s="103" t="s">
        <v>25</v>
      </c>
      <c r="D12" s="102" t="s">
        <v>174</v>
      </c>
      <c r="E12" s="102" t="s">
        <v>148</v>
      </c>
      <c r="F12" s="122" t="s">
        <v>175</v>
      </c>
      <c r="G12" s="102" t="s">
        <v>100</v>
      </c>
      <c r="H12" s="102"/>
      <c r="I12" s="102" t="s">
        <v>151</v>
      </c>
      <c r="J12" s="101"/>
      <c r="K12" s="102"/>
      <c r="L12" s="120">
        <v>6940435</v>
      </c>
      <c r="M12" s="102" t="s">
        <v>152</v>
      </c>
      <c r="N12" s="307" t="s">
        <v>167</v>
      </c>
      <c r="O12" s="311">
        <v>6940435</v>
      </c>
      <c r="P12" s="290">
        <v>6940435</v>
      </c>
      <c r="Q12" s="312">
        <f t="shared" si="1"/>
        <v>0</v>
      </c>
      <c r="R12" s="344">
        <v>0</v>
      </c>
      <c r="S12" s="100">
        <v>0</v>
      </c>
      <c r="T12" s="100">
        <v>0</v>
      </c>
      <c r="U12" s="100">
        <v>0</v>
      </c>
      <c r="V12" s="100">
        <v>0</v>
      </c>
      <c r="W12" s="100">
        <v>0</v>
      </c>
      <c r="X12" s="100">
        <v>0</v>
      </c>
      <c r="Y12" s="100">
        <v>0</v>
      </c>
      <c r="Z12" s="100">
        <v>0</v>
      </c>
      <c r="AA12" s="100">
        <v>0</v>
      </c>
      <c r="AB12" s="100">
        <v>0</v>
      </c>
      <c r="AC12" s="304">
        <v>0</v>
      </c>
    </row>
    <row r="13" spans="1:29" ht="24">
      <c r="A13" s="101">
        <v>2403300</v>
      </c>
      <c r="B13" s="101" t="s">
        <v>161</v>
      </c>
      <c r="C13" s="103" t="s">
        <v>27</v>
      </c>
      <c r="D13" s="102" t="s">
        <v>174</v>
      </c>
      <c r="E13" s="102" t="s">
        <v>148</v>
      </c>
      <c r="F13" s="122" t="s">
        <v>176</v>
      </c>
      <c r="G13" s="102" t="s">
        <v>100</v>
      </c>
      <c r="H13" s="102"/>
      <c r="I13" s="102" t="s">
        <v>151</v>
      </c>
      <c r="J13" s="101"/>
      <c r="K13" s="102"/>
      <c r="L13" s="120">
        <v>870872</v>
      </c>
      <c r="M13" s="102" t="s">
        <v>152</v>
      </c>
      <c r="N13" s="307" t="s">
        <v>167</v>
      </c>
      <c r="O13" s="311">
        <v>870872</v>
      </c>
      <c r="P13" s="290">
        <v>870872</v>
      </c>
      <c r="Q13" s="312">
        <f t="shared" si="1"/>
        <v>0</v>
      </c>
      <c r="R13" s="344">
        <v>0</v>
      </c>
      <c r="S13" s="100">
        <v>0</v>
      </c>
      <c r="T13" s="100">
        <v>0</v>
      </c>
      <c r="U13" s="100">
        <v>0</v>
      </c>
      <c r="V13" s="100">
        <v>0</v>
      </c>
      <c r="W13" s="100">
        <v>0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304">
        <v>0</v>
      </c>
    </row>
    <row r="14" spans="1:29" ht="24">
      <c r="A14" s="101">
        <v>40049541</v>
      </c>
      <c r="B14" s="101" t="s">
        <v>161</v>
      </c>
      <c r="C14" s="103" t="s">
        <v>27</v>
      </c>
      <c r="D14" s="102"/>
      <c r="E14" s="102" t="s">
        <v>148</v>
      </c>
      <c r="F14" s="122" t="s">
        <v>177</v>
      </c>
      <c r="G14" s="102" t="s">
        <v>79</v>
      </c>
      <c r="H14" s="102" t="s">
        <v>154</v>
      </c>
      <c r="I14" s="102" t="s">
        <v>151</v>
      </c>
      <c r="J14" s="101">
        <v>2024</v>
      </c>
      <c r="K14" s="102">
        <v>14592</v>
      </c>
      <c r="L14" s="120">
        <v>1268230</v>
      </c>
      <c r="M14" s="102" t="s">
        <v>178</v>
      </c>
      <c r="N14" s="307" t="s">
        <v>167</v>
      </c>
      <c r="O14" s="311">
        <v>308730</v>
      </c>
      <c r="P14" s="290">
        <v>514234</v>
      </c>
      <c r="Q14" s="312">
        <f t="shared" si="1"/>
        <v>0</v>
      </c>
      <c r="R14" s="344">
        <v>0</v>
      </c>
      <c r="S14" s="100">
        <v>0</v>
      </c>
      <c r="T14" s="100">
        <v>0</v>
      </c>
      <c r="U14" s="100">
        <v>0</v>
      </c>
      <c r="V14" s="100">
        <v>0</v>
      </c>
      <c r="W14" s="100">
        <v>0</v>
      </c>
      <c r="X14" s="100">
        <v>0</v>
      </c>
      <c r="Y14" s="100">
        <v>0</v>
      </c>
      <c r="Z14" s="100">
        <v>0</v>
      </c>
      <c r="AA14" s="100">
        <v>0</v>
      </c>
      <c r="AB14" s="100">
        <v>0</v>
      </c>
      <c r="AC14" s="304">
        <v>0</v>
      </c>
    </row>
    <row r="15" spans="1:29" ht="24">
      <c r="A15" s="101">
        <v>40049729</v>
      </c>
      <c r="B15" s="101" t="s">
        <v>161</v>
      </c>
      <c r="C15" s="103" t="s">
        <v>27</v>
      </c>
      <c r="D15" s="102"/>
      <c r="E15" s="102" t="s">
        <v>148</v>
      </c>
      <c r="F15" s="122" t="s">
        <v>179</v>
      </c>
      <c r="G15" s="102" t="s">
        <v>94</v>
      </c>
      <c r="H15" s="102" t="s">
        <v>154</v>
      </c>
      <c r="I15" s="102" t="s">
        <v>151</v>
      </c>
      <c r="J15" s="101">
        <v>2024</v>
      </c>
      <c r="K15" s="102">
        <v>14592</v>
      </c>
      <c r="L15" s="120">
        <v>1797056</v>
      </c>
      <c r="M15" s="102" t="s">
        <v>180</v>
      </c>
      <c r="N15" s="307" t="s">
        <v>167</v>
      </c>
      <c r="O15" s="311">
        <v>417793</v>
      </c>
      <c r="P15" s="290">
        <v>696134</v>
      </c>
      <c r="Q15" s="312">
        <f t="shared" si="1"/>
        <v>0</v>
      </c>
      <c r="R15" s="344">
        <v>0</v>
      </c>
      <c r="S15" s="100">
        <v>0</v>
      </c>
      <c r="T15" s="100">
        <v>0</v>
      </c>
      <c r="U15" s="100">
        <v>0</v>
      </c>
      <c r="V15" s="100">
        <v>0</v>
      </c>
      <c r="W15" s="100">
        <v>0</v>
      </c>
      <c r="X15" s="100">
        <v>0</v>
      </c>
      <c r="Y15" s="100">
        <v>0</v>
      </c>
      <c r="Z15" s="100">
        <v>0</v>
      </c>
      <c r="AA15" s="100">
        <v>0</v>
      </c>
      <c r="AB15" s="100">
        <v>0</v>
      </c>
      <c r="AC15" s="304">
        <v>0</v>
      </c>
    </row>
    <row r="16" spans="1:29" ht="24">
      <c r="A16" s="101">
        <v>40049676</v>
      </c>
      <c r="B16" s="101" t="s">
        <v>161</v>
      </c>
      <c r="C16" s="103" t="s">
        <v>27</v>
      </c>
      <c r="D16" s="102"/>
      <c r="E16" s="102" t="s">
        <v>148</v>
      </c>
      <c r="F16" s="122" t="s">
        <v>181</v>
      </c>
      <c r="G16" s="102" t="s">
        <v>87</v>
      </c>
      <c r="H16" s="102" t="s">
        <v>154</v>
      </c>
      <c r="I16" s="102" t="s">
        <v>151</v>
      </c>
      <c r="J16" s="101">
        <v>2024</v>
      </c>
      <c r="K16" s="102">
        <v>14592</v>
      </c>
      <c r="L16" s="120">
        <v>1678101</v>
      </c>
      <c r="M16" s="102" t="s">
        <v>182</v>
      </c>
      <c r="N16" s="307" t="s">
        <v>167</v>
      </c>
      <c r="O16" s="311">
        <v>372764</v>
      </c>
      <c r="P16" s="290">
        <v>619892</v>
      </c>
      <c r="Q16" s="312">
        <f t="shared" si="1"/>
        <v>0</v>
      </c>
      <c r="R16" s="344">
        <v>0</v>
      </c>
      <c r="S16" s="100">
        <v>0</v>
      </c>
      <c r="T16" s="100">
        <v>0</v>
      </c>
      <c r="U16" s="100">
        <v>0</v>
      </c>
      <c r="V16" s="100">
        <v>0</v>
      </c>
      <c r="W16" s="100">
        <v>0</v>
      </c>
      <c r="X16" s="100">
        <v>0</v>
      </c>
      <c r="Y16" s="100">
        <v>0</v>
      </c>
      <c r="Z16" s="100">
        <v>0</v>
      </c>
      <c r="AA16" s="100">
        <v>0</v>
      </c>
      <c r="AB16" s="100">
        <v>0</v>
      </c>
      <c r="AC16" s="304">
        <v>0</v>
      </c>
    </row>
    <row r="17" spans="1:29" ht="24">
      <c r="A17" s="101">
        <v>40049761</v>
      </c>
      <c r="B17" s="101" t="s">
        <v>161</v>
      </c>
      <c r="C17" s="103" t="s">
        <v>27</v>
      </c>
      <c r="D17" s="102"/>
      <c r="E17" s="102" t="s">
        <v>148</v>
      </c>
      <c r="F17" s="122" t="s">
        <v>183</v>
      </c>
      <c r="G17" s="102" t="s">
        <v>96</v>
      </c>
      <c r="H17" s="102" t="s">
        <v>154</v>
      </c>
      <c r="I17" s="102" t="s">
        <v>151</v>
      </c>
      <c r="J17" s="101">
        <v>2024</v>
      </c>
      <c r="K17" s="102">
        <v>14592</v>
      </c>
      <c r="L17" s="120">
        <v>1692276</v>
      </c>
      <c r="M17" s="102" t="s">
        <v>184</v>
      </c>
      <c r="N17" s="307" t="s">
        <v>167</v>
      </c>
      <c r="O17" s="311">
        <v>339643</v>
      </c>
      <c r="P17" s="290">
        <v>563966</v>
      </c>
      <c r="Q17" s="312">
        <f t="shared" si="1"/>
        <v>0</v>
      </c>
      <c r="R17" s="344">
        <v>0</v>
      </c>
      <c r="S17" s="100">
        <v>0</v>
      </c>
      <c r="T17" s="100">
        <v>0</v>
      </c>
      <c r="U17" s="100">
        <v>0</v>
      </c>
      <c r="V17" s="100">
        <v>0</v>
      </c>
      <c r="W17" s="100">
        <v>0</v>
      </c>
      <c r="X17" s="100">
        <v>0</v>
      </c>
      <c r="Y17" s="100">
        <v>0</v>
      </c>
      <c r="Z17" s="100">
        <v>0</v>
      </c>
      <c r="AA17" s="100">
        <v>0</v>
      </c>
      <c r="AB17" s="100">
        <v>0</v>
      </c>
      <c r="AC17" s="304">
        <v>0</v>
      </c>
    </row>
    <row r="18" spans="1:29" ht="24">
      <c r="A18" s="101">
        <v>40049689</v>
      </c>
      <c r="B18" s="101" t="s">
        <v>161</v>
      </c>
      <c r="C18" s="103" t="s">
        <v>27</v>
      </c>
      <c r="D18" s="102"/>
      <c r="E18" s="102" t="s">
        <v>148</v>
      </c>
      <c r="F18" s="122" t="s">
        <v>185</v>
      </c>
      <c r="G18" s="102" t="s">
        <v>82</v>
      </c>
      <c r="H18" s="102" t="s">
        <v>154</v>
      </c>
      <c r="I18" s="102" t="s">
        <v>151</v>
      </c>
      <c r="J18" s="101">
        <v>2024</v>
      </c>
      <c r="K18" s="102">
        <v>14592</v>
      </c>
      <c r="L18" s="120">
        <v>1803403</v>
      </c>
      <c r="M18" s="102" t="s">
        <v>186</v>
      </c>
      <c r="N18" s="307" t="s">
        <v>167</v>
      </c>
      <c r="O18" s="311">
        <v>399111</v>
      </c>
      <c r="P18" s="290">
        <v>664610</v>
      </c>
      <c r="Q18" s="312">
        <f t="shared" si="1"/>
        <v>0</v>
      </c>
      <c r="R18" s="344">
        <v>0</v>
      </c>
      <c r="S18" s="100">
        <v>0</v>
      </c>
      <c r="T18" s="100">
        <v>0</v>
      </c>
      <c r="U18" s="100">
        <v>0</v>
      </c>
      <c r="V18" s="100">
        <v>0</v>
      </c>
      <c r="W18" s="100">
        <v>0</v>
      </c>
      <c r="X18" s="100">
        <v>0</v>
      </c>
      <c r="Y18" s="100">
        <v>0</v>
      </c>
      <c r="Z18" s="100">
        <v>0</v>
      </c>
      <c r="AA18" s="100">
        <v>0</v>
      </c>
      <c r="AB18" s="100">
        <v>0</v>
      </c>
      <c r="AC18" s="304">
        <v>0</v>
      </c>
    </row>
    <row r="19" spans="1:29" ht="24">
      <c r="A19" s="101">
        <v>40049573</v>
      </c>
      <c r="B19" s="101" t="s">
        <v>161</v>
      </c>
      <c r="C19" s="103" t="s">
        <v>27</v>
      </c>
      <c r="D19" s="102"/>
      <c r="E19" s="102" t="s">
        <v>148</v>
      </c>
      <c r="F19" s="122" t="s">
        <v>187</v>
      </c>
      <c r="G19" s="102" t="s">
        <v>80</v>
      </c>
      <c r="H19" s="102" t="s">
        <v>154</v>
      </c>
      <c r="I19" s="102" t="s">
        <v>151</v>
      </c>
      <c r="J19" s="101">
        <v>2024</v>
      </c>
      <c r="K19" s="102">
        <v>14592</v>
      </c>
      <c r="L19" s="120">
        <v>1635645</v>
      </c>
      <c r="M19" s="102" t="s">
        <v>188</v>
      </c>
      <c r="N19" s="307" t="s">
        <v>167</v>
      </c>
      <c r="O19" s="311">
        <v>432132</v>
      </c>
      <c r="P19" s="290">
        <v>725452</v>
      </c>
      <c r="Q19" s="312">
        <f t="shared" si="1"/>
        <v>0</v>
      </c>
      <c r="R19" s="344">
        <v>0</v>
      </c>
      <c r="S19" s="100">
        <v>0</v>
      </c>
      <c r="T19" s="100">
        <v>0</v>
      </c>
      <c r="U19" s="100">
        <v>0</v>
      </c>
      <c r="V19" s="100">
        <v>0</v>
      </c>
      <c r="W19" s="100">
        <v>0</v>
      </c>
      <c r="X19" s="100">
        <v>0</v>
      </c>
      <c r="Y19" s="100">
        <v>0</v>
      </c>
      <c r="Z19" s="100">
        <v>0</v>
      </c>
      <c r="AA19" s="100">
        <v>0</v>
      </c>
      <c r="AB19" s="100">
        <v>0</v>
      </c>
      <c r="AC19" s="304">
        <v>0</v>
      </c>
    </row>
    <row r="20" spans="1:29" ht="24">
      <c r="A20" s="101">
        <v>40049774</v>
      </c>
      <c r="B20" s="101" t="s">
        <v>161</v>
      </c>
      <c r="C20" s="103" t="s">
        <v>27</v>
      </c>
      <c r="D20" s="102"/>
      <c r="E20" s="102" t="s">
        <v>148</v>
      </c>
      <c r="F20" s="122" t="s">
        <v>189</v>
      </c>
      <c r="G20" s="102" t="s">
        <v>95</v>
      </c>
      <c r="H20" s="102" t="s">
        <v>154</v>
      </c>
      <c r="I20" s="102" t="s">
        <v>151</v>
      </c>
      <c r="J20" s="101">
        <v>2024</v>
      </c>
      <c r="K20" s="102">
        <v>14592</v>
      </c>
      <c r="L20" s="120">
        <v>1427526</v>
      </c>
      <c r="M20" s="102" t="s">
        <v>190</v>
      </c>
      <c r="N20" s="307" t="s">
        <v>167</v>
      </c>
      <c r="O20" s="311">
        <v>333713</v>
      </c>
      <c r="P20" s="290">
        <v>557202</v>
      </c>
      <c r="Q20" s="312">
        <f t="shared" si="1"/>
        <v>0</v>
      </c>
      <c r="R20" s="344">
        <v>0</v>
      </c>
      <c r="S20" s="100">
        <v>0</v>
      </c>
      <c r="T20" s="100">
        <v>0</v>
      </c>
      <c r="U20" s="100">
        <v>0</v>
      </c>
      <c r="V20" s="100">
        <v>0</v>
      </c>
      <c r="W20" s="100">
        <v>0</v>
      </c>
      <c r="X20" s="100">
        <v>0</v>
      </c>
      <c r="Y20" s="100">
        <v>0</v>
      </c>
      <c r="Z20" s="100">
        <v>0</v>
      </c>
      <c r="AA20" s="100">
        <v>0</v>
      </c>
      <c r="AB20" s="100">
        <v>0</v>
      </c>
      <c r="AC20" s="304">
        <v>0</v>
      </c>
    </row>
    <row r="21" spans="1:29" ht="24">
      <c r="A21" s="101">
        <v>40049721</v>
      </c>
      <c r="B21" s="101" t="s">
        <v>161</v>
      </c>
      <c r="C21" s="103" t="s">
        <v>27</v>
      </c>
      <c r="D21" s="102"/>
      <c r="E21" s="102" t="s">
        <v>148</v>
      </c>
      <c r="F21" s="122" t="s">
        <v>191</v>
      </c>
      <c r="G21" s="102" t="s">
        <v>89</v>
      </c>
      <c r="H21" s="102" t="s">
        <v>154</v>
      </c>
      <c r="I21" s="102" t="s">
        <v>151</v>
      </c>
      <c r="J21" s="101">
        <v>2024</v>
      </c>
      <c r="K21" s="102">
        <v>14592</v>
      </c>
      <c r="L21" s="120">
        <v>1719460</v>
      </c>
      <c r="M21" s="102" t="s">
        <v>192</v>
      </c>
      <c r="N21" s="307" t="s">
        <v>167</v>
      </c>
      <c r="O21" s="311">
        <v>379115</v>
      </c>
      <c r="P21" s="290">
        <v>628878</v>
      </c>
      <c r="Q21" s="312">
        <f t="shared" si="1"/>
        <v>0</v>
      </c>
      <c r="R21" s="344">
        <v>0</v>
      </c>
      <c r="S21" s="100">
        <v>0</v>
      </c>
      <c r="T21" s="100">
        <v>0</v>
      </c>
      <c r="U21" s="100">
        <v>0</v>
      </c>
      <c r="V21" s="100">
        <v>0</v>
      </c>
      <c r="W21" s="100">
        <v>0</v>
      </c>
      <c r="X21" s="100">
        <v>0</v>
      </c>
      <c r="Y21" s="100">
        <v>0</v>
      </c>
      <c r="Z21" s="100">
        <v>0</v>
      </c>
      <c r="AA21" s="100">
        <v>0</v>
      </c>
      <c r="AB21" s="100">
        <v>0</v>
      </c>
      <c r="AC21" s="304">
        <v>0</v>
      </c>
    </row>
    <row r="22" spans="1:29" ht="24">
      <c r="A22" s="101">
        <v>40049753</v>
      </c>
      <c r="B22" s="101" t="s">
        <v>161</v>
      </c>
      <c r="C22" s="103" t="s">
        <v>27</v>
      </c>
      <c r="D22" s="102"/>
      <c r="E22" s="102" t="s">
        <v>148</v>
      </c>
      <c r="F22" s="122" t="s">
        <v>193</v>
      </c>
      <c r="G22" s="102" t="s">
        <v>88</v>
      </c>
      <c r="H22" s="102" t="s">
        <v>154</v>
      </c>
      <c r="I22" s="102" t="s">
        <v>151</v>
      </c>
      <c r="J22" s="101">
        <v>2024</v>
      </c>
      <c r="K22" s="102">
        <v>14592</v>
      </c>
      <c r="L22" s="120">
        <v>1736829</v>
      </c>
      <c r="M22" s="247" t="s">
        <v>194</v>
      </c>
      <c r="N22" s="307" t="s">
        <v>167</v>
      </c>
      <c r="O22" s="311">
        <v>383978</v>
      </c>
      <c r="P22" s="290">
        <v>637636</v>
      </c>
      <c r="Q22" s="312">
        <f t="shared" si="1"/>
        <v>0</v>
      </c>
      <c r="R22" s="344">
        <v>0</v>
      </c>
      <c r="S22" s="100">
        <v>0</v>
      </c>
      <c r="T22" s="100">
        <v>0</v>
      </c>
      <c r="U22" s="100">
        <v>0</v>
      </c>
      <c r="V22" s="100">
        <v>0</v>
      </c>
      <c r="W22" s="100">
        <v>0</v>
      </c>
      <c r="X22" s="100">
        <v>0</v>
      </c>
      <c r="Y22" s="100">
        <v>0</v>
      </c>
      <c r="Z22" s="100">
        <v>0</v>
      </c>
      <c r="AA22" s="100">
        <v>0</v>
      </c>
      <c r="AB22" s="100">
        <v>0</v>
      </c>
      <c r="AC22" s="304">
        <v>0</v>
      </c>
    </row>
    <row r="23" spans="1:29" ht="24">
      <c r="A23" s="101">
        <v>40049777</v>
      </c>
      <c r="B23" s="101" t="s">
        <v>161</v>
      </c>
      <c r="C23" s="103" t="s">
        <v>27</v>
      </c>
      <c r="D23" s="102"/>
      <c r="E23" s="102" t="s">
        <v>148</v>
      </c>
      <c r="F23" s="122" t="s">
        <v>195</v>
      </c>
      <c r="G23" s="102" t="s">
        <v>83</v>
      </c>
      <c r="H23" s="102" t="s">
        <v>154</v>
      </c>
      <c r="I23" s="102" t="s">
        <v>151</v>
      </c>
      <c r="J23" s="101">
        <v>2024</v>
      </c>
      <c r="K23" s="102">
        <v>14592</v>
      </c>
      <c r="L23" s="120">
        <v>1440526</v>
      </c>
      <c r="M23" s="102" t="s">
        <v>196</v>
      </c>
      <c r="N23" s="307" t="s">
        <v>167</v>
      </c>
      <c r="O23" s="311">
        <v>361401</v>
      </c>
      <c r="P23" s="290">
        <v>600276</v>
      </c>
      <c r="Q23" s="312">
        <f t="shared" si="1"/>
        <v>0</v>
      </c>
      <c r="R23" s="344">
        <v>0</v>
      </c>
      <c r="S23" s="100">
        <v>0</v>
      </c>
      <c r="T23" s="100">
        <v>0</v>
      </c>
      <c r="U23" s="100">
        <v>0</v>
      </c>
      <c r="V23" s="100">
        <v>0</v>
      </c>
      <c r="W23" s="100">
        <v>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304">
        <v>0</v>
      </c>
    </row>
    <row r="24" spans="1:29" ht="24">
      <c r="A24" s="101">
        <v>40049687</v>
      </c>
      <c r="B24" s="101" t="s">
        <v>161</v>
      </c>
      <c r="C24" s="103" t="s">
        <v>27</v>
      </c>
      <c r="D24" s="102"/>
      <c r="E24" s="102" t="s">
        <v>148</v>
      </c>
      <c r="F24" s="122" t="s">
        <v>197</v>
      </c>
      <c r="G24" s="102" t="s">
        <v>90</v>
      </c>
      <c r="H24" s="102" t="s">
        <v>154</v>
      </c>
      <c r="I24" s="102" t="s">
        <v>151</v>
      </c>
      <c r="J24" s="101">
        <v>2024</v>
      </c>
      <c r="K24" s="102">
        <v>14592</v>
      </c>
      <c r="L24" s="120">
        <v>1710646</v>
      </c>
      <c r="M24" s="102" t="s">
        <v>198</v>
      </c>
      <c r="N24" s="307" t="s">
        <v>167</v>
      </c>
      <c r="O24" s="311">
        <v>373309</v>
      </c>
      <c r="P24" s="290">
        <v>620592</v>
      </c>
      <c r="Q24" s="312">
        <f t="shared" si="1"/>
        <v>0</v>
      </c>
      <c r="R24" s="344">
        <v>0</v>
      </c>
      <c r="S24" s="100">
        <v>0</v>
      </c>
      <c r="T24" s="100">
        <v>0</v>
      </c>
      <c r="U24" s="100">
        <v>0</v>
      </c>
      <c r="V24" s="100">
        <v>0</v>
      </c>
      <c r="W24" s="100">
        <v>0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304">
        <v>0</v>
      </c>
    </row>
    <row r="25" spans="1:29" ht="24">
      <c r="A25" s="101">
        <v>40049628</v>
      </c>
      <c r="B25" s="101" t="s">
        <v>161</v>
      </c>
      <c r="C25" s="103" t="s">
        <v>27</v>
      </c>
      <c r="D25" s="102"/>
      <c r="E25" s="102" t="s">
        <v>148</v>
      </c>
      <c r="F25" s="122" t="s">
        <v>199</v>
      </c>
      <c r="G25" s="102" t="s">
        <v>91</v>
      </c>
      <c r="H25" s="102" t="s">
        <v>154</v>
      </c>
      <c r="I25" s="102" t="s">
        <v>151</v>
      </c>
      <c r="J25" s="101">
        <v>2024</v>
      </c>
      <c r="K25" s="102">
        <v>14592</v>
      </c>
      <c r="L25" s="120">
        <v>2050134</v>
      </c>
      <c r="M25" s="102" t="s">
        <v>200</v>
      </c>
      <c r="N25" s="307" t="s">
        <v>167</v>
      </c>
      <c r="O25" s="311">
        <v>422804</v>
      </c>
      <c r="P25" s="290">
        <v>706764</v>
      </c>
      <c r="Q25" s="312">
        <f t="shared" si="1"/>
        <v>0</v>
      </c>
      <c r="R25" s="344">
        <v>0</v>
      </c>
      <c r="S25" s="100">
        <v>0</v>
      </c>
      <c r="T25" s="100">
        <v>0</v>
      </c>
      <c r="U25" s="100">
        <v>0</v>
      </c>
      <c r="V25" s="100">
        <v>0</v>
      </c>
      <c r="W25" s="100">
        <v>0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304">
        <v>0</v>
      </c>
    </row>
    <row r="26" spans="1:29" ht="24">
      <c r="A26" s="101">
        <v>40049769</v>
      </c>
      <c r="B26" s="101" t="s">
        <v>161</v>
      </c>
      <c r="C26" s="103" t="s">
        <v>27</v>
      </c>
      <c r="D26" s="102"/>
      <c r="E26" s="102" t="s">
        <v>148</v>
      </c>
      <c r="F26" s="122" t="s">
        <v>201</v>
      </c>
      <c r="G26" s="102" t="s">
        <v>97</v>
      </c>
      <c r="H26" s="102" t="s">
        <v>154</v>
      </c>
      <c r="I26" s="102" t="s">
        <v>151</v>
      </c>
      <c r="J26" s="101">
        <v>2024</v>
      </c>
      <c r="K26" s="102">
        <v>14592</v>
      </c>
      <c r="L26" s="120">
        <v>1724701</v>
      </c>
      <c r="M26" s="102" t="s">
        <v>202</v>
      </c>
      <c r="N26" s="307" t="s">
        <v>167</v>
      </c>
      <c r="O26" s="311">
        <v>355794</v>
      </c>
      <c r="P26" s="290">
        <v>591404</v>
      </c>
      <c r="Q26" s="312">
        <f t="shared" si="1"/>
        <v>0</v>
      </c>
      <c r="R26" s="344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v>0</v>
      </c>
      <c r="AA26" s="100">
        <v>0</v>
      </c>
      <c r="AB26" s="100">
        <v>0</v>
      </c>
      <c r="AC26" s="304">
        <v>0</v>
      </c>
    </row>
    <row r="27" spans="1:29" ht="24">
      <c r="A27" s="101">
        <v>40049384</v>
      </c>
      <c r="B27" s="101" t="s">
        <v>161</v>
      </c>
      <c r="C27" s="103" t="s">
        <v>27</v>
      </c>
      <c r="D27" s="102"/>
      <c r="E27" s="102" t="s">
        <v>148</v>
      </c>
      <c r="F27" s="122" t="s">
        <v>203</v>
      </c>
      <c r="G27" s="102" t="s">
        <v>84</v>
      </c>
      <c r="H27" s="102" t="s">
        <v>154</v>
      </c>
      <c r="I27" s="102" t="s">
        <v>151</v>
      </c>
      <c r="J27" s="101">
        <v>2024</v>
      </c>
      <c r="K27" s="102">
        <v>14592</v>
      </c>
      <c r="L27" s="120">
        <v>1554595</v>
      </c>
      <c r="M27" s="102" t="s">
        <v>204</v>
      </c>
      <c r="N27" s="307" t="s">
        <v>167</v>
      </c>
      <c r="O27" s="311">
        <v>334656</v>
      </c>
      <c r="P27" s="290">
        <v>556730</v>
      </c>
      <c r="Q27" s="312">
        <f t="shared" si="1"/>
        <v>0</v>
      </c>
      <c r="R27" s="344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304">
        <v>0</v>
      </c>
    </row>
    <row r="28" spans="1:29">
      <c r="A28" s="101"/>
      <c r="B28" s="101" t="s">
        <v>161</v>
      </c>
      <c r="C28" s="103" t="s">
        <v>27</v>
      </c>
      <c r="D28" s="102" t="s">
        <v>205</v>
      </c>
      <c r="E28" s="102" t="s">
        <v>148</v>
      </c>
      <c r="F28" s="122" t="s">
        <v>206</v>
      </c>
      <c r="G28" s="102" t="s">
        <v>100</v>
      </c>
      <c r="H28" s="102"/>
      <c r="I28" s="102" t="s">
        <v>151</v>
      </c>
      <c r="J28" s="101"/>
      <c r="K28" s="102"/>
      <c r="L28" s="120"/>
      <c r="M28" s="102" t="s">
        <v>158</v>
      </c>
      <c r="N28" s="307" t="s">
        <v>207</v>
      </c>
      <c r="O28" s="311">
        <v>0</v>
      </c>
      <c r="P28" s="290">
        <v>0</v>
      </c>
      <c r="Q28" s="312">
        <f t="shared" si="1"/>
        <v>0</v>
      </c>
      <c r="R28" s="344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304">
        <v>0</v>
      </c>
    </row>
    <row r="29" spans="1:29" ht="24">
      <c r="A29" s="101"/>
      <c r="B29" s="101" t="s">
        <v>161</v>
      </c>
      <c r="C29" s="103" t="s">
        <v>25</v>
      </c>
      <c r="D29" s="102"/>
      <c r="E29" s="102" t="s">
        <v>148</v>
      </c>
      <c r="F29" s="179" t="s">
        <v>208</v>
      </c>
      <c r="G29" s="102" t="s">
        <v>100</v>
      </c>
      <c r="H29" s="102"/>
      <c r="I29" s="102" t="s">
        <v>151</v>
      </c>
      <c r="J29" s="101">
        <v>2025</v>
      </c>
      <c r="K29" s="102"/>
      <c r="L29" s="120">
        <v>3078646</v>
      </c>
      <c r="M29" s="102" t="s">
        <v>158</v>
      </c>
      <c r="N29" s="307" t="s">
        <v>209</v>
      </c>
      <c r="O29" s="311">
        <v>0</v>
      </c>
      <c r="P29" s="290">
        <v>0</v>
      </c>
      <c r="Q29" s="312">
        <f t="shared" si="1"/>
        <v>0</v>
      </c>
      <c r="R29" s="344"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0">
        <v>0</v>
      </c>
      <c r="Z29" s="100">
        <v>0</v>
      </c>
      <c r="AA29" s="100">
        <v>0</v>
      </c>
      <c r="AB29" s="100">
        <v>0</v>
      </c>
      <c r="AC29" s="304">
        <v>0</v>
      </c>
    </row>
    <row r="30" spans="1:29" ht="36">
      <c r="A30" s="101">
        <v>40064334</v>
      </c>
      <c r="B30" s="101" t="s">
        <v>161</v>
      </c>
      <c r="C30" s="103" t="s">
        <v>27</v>
      </c>
      <c r="D30" s="102" t="s">
        <v>210</v>
      </c>
      <c r="E30" s="102" t="s">
        <v>148</v>
      </c>
      <c r="F30" s="122" t="s">
        <v>211</v>
      </c>
      <c r="G30" s="102" t="s">
        <v>100</v>
      </c>
      <c r="H30" s="102" t="s">
        <v>150</v>
      </c>
      <c r="I30" s="102" t="s">
        <v>151</v>
      </c>
      <c r="J30" s="101">
        <v>2024</v>
      </c>
      <c r="K30" s="102" t="s">
        <v>212</v>
      </c>
      <c r="L30" s="120">
        <v>194000</v>
      </c>
      <c r="M30" s="102" t="s">
        <v>213</v>
      </c>
      <c r="N30" s="307" t="s">
        <v>294</v>
      </c>
      <c r="O30" s="311">
        <v>0</v>
      </c>
      <c r="P30" s="290">
        <v>0</v>
      </c>
      <c r="Q30" s="312">
        <f t="shared" si="1"/>
        <v>0</v>
      </c>
      <c r="R30" s="344"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0">
        <v>0</v>
      </c>
      <c r="Z30" s="100">
        <v>0</v>
      </c>
      <c r="AA30" s="100">
        <v>0</v>
      </c>
      <c r="AB30" s="100">
        <v>0</v>
      </c>
      <c r="AC30" s="304">
        <v>0</v>
      </c>
    </row>
    <row r="31" spans="1:29" ht="24">
      <c r="A31" s="101">
        <v>2602</v>
      </c>
      <c r="B31" s="102" t="s">
        <v>214</v>
      </c>
      <c r="C31" s="103" t="s">
        <v>30</v>
      </c>
      <c r="D31" s="102"/>
      <c r="E31" s="102"/>
      <c r="F31" s="122" t="s">
        <v>215</v>
      </c>
      <c r="G31" s="102" t="s">
        <v>216</v>
      </c>
      <c r="H31" s="102"/>
      <c r="I31" s="102" t="s">
        <v>151</v>
      </c>
      <c r="J31" s="101"/>
      <c r="K31" s="102"/>
      <c r="L31" s="122">
        <v>0</v>
      </c>
      <c r="M31" s="102" t="s">
        <v>207</v>
      </c>
      <c r="N31" s="307" t="s">
        <v>216</v>
      </c>
      <c r="O31" s="311">
        <v>0</v>
      </c>
      <c r="P31" s="290">
        <v>0</v>
      </c>
      <c r="Q31" s="312">
        <f t="shared" si="1"/>
        <v>0</v>
      </c>
      <c r="R31" s="344"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0">
        <v>0</v>
      </c>
      <c r="Z31" s="100">
        <v>0</v>
      </c>
      <c r="AA31" s="100">
        <v>0</v>
      </c>
      <c r="AB31" s="100">
        <v>0</v>
      </c>
      <c r="AC31" s="304">
        <v>0</v>
      </c>
    </row>
    <row r="32" spans="1:29" ht="36">
      <c r="A32" s="101">
        <v>40033939</v>
      </c>
      <c r="B32" s="101" t="s">
        <v>217</v>
      </c>
      <c r="C32" s="103" t="s">
        <v>38</v>
      </c>
      <c r="D32" s="102" t="s">
        <v>218</v>
      </c>
      <c r="E32" s="102" t="s">
        <v>148</v>
      </c>
      <c r="F32" s="122" t="s">
        <v>219</v>
      </c>
      <c r="G32" s="102" t="s">
        <v>81</v>
      </c>
      <c r="H32" s="102" t="s">
        <v>220</v>
      </c>
      <c r="I32" s="102" t="s">
        <v>151</v>
      </c>
      <c r="J32" s="101">
        <v>2022</v>
      </c>
      <c r="K32" s="102">
        <v>12627</v>
      </c>
      <c r="L32" s="120">
        <v>1559730.5099999998</v>
      </c>
      <c r="M32" s="102" t="s">
        <v>221</v>
      </c>
      <c r="N32" s="307" t="s">
        <v>244</v>
      </c>
      <c r="O32" s="311">
        <v>0</v>
      </c>
      <c r="P32" s="290">
        <v>1000</v>
      </c>
      <c r="Q32" s="312">
        <f t="shared" si="1"/>
        <v>0</v>
      </c>
      <c r="R32" s="344">
        <v>0</v>
      </c>
      <c r="S32" s="100">
        <v>0</v>
      </c>
      <c r="T32" s="100">
        <v>0</v>
      </c>
      <c r="U32" s="100">
        <v>0</v>
      </c>
      <c r="V32" s="100">
        <v>0</v>
      </c>
      <c r="W32" s="100">
        <v>0</v>
      </c>
      <c r="X32" s="100">
        <v>0</v>
      </c>
      <c r="Y32" s="100">
        <v>0</v>
      </c>
      <c r="Z32" s="100">
        <v>0</v>
      </c>
      <c r="AA32" s="100">
        <v>0</v>
      </c>
      <c r="AB32" s="100">
        <v>0</v>
      </c>
      <c r="AC32" s="304">
        <v>0</v>
      </c>
    </row>
    <row r="33" spans="1:29" ht="36">
      <c r="A33" s="101">
        <v>40058634</v>
      </c>
      <c r="B33" s="101" t="s">
        <v>217</v>
      </c>
      <c r="C33" s="103" t="s">
        <v>38</v>
      </c>
      <c r="D33" s="102" t="s">
        <v>222</v>
      </c>
      <c r="E33" s="102" t="s">
        <v>148</v>
      </c>
      <c r="F33" s="122" t="s">
        <v>224</v>
      </c>
      <c r="G33" s="102" t="s">
        <v>97</v>
      </c>
      <c r="H33" s="102" t="s">
        <v>225</v>
      </c>
      <c r="I33" s="102" t="s">
        <v>151</v>
      </c>
      <c r="J33" s="101">
        <v>2024</v>
      </c>
      <c r="K33" s="102">
        <v>14476</v>
      </c>
      <c r="L33" s="120">
        <v>44115</v>
      </c>
      <c r="M33" s="102" t="s">
        <v>202</v>
      </c>
      <c r="N33" s="307" t="s">
        <v>264</v>
      </c>
      <c r="O33" s="311">
        <v>44115</v>
      </c>
      <c r="P33" s="290">
        <v>1000</v>
      </c>
      <c r="Q33" s="312">
        <f t="shared" si="1"/>
        <v>0</v>
      </c>
      <c r="R33" s="344">
        <v>0</v>
      </c>
      <c r="S33" s="100">
        <v>0</v>
      </c>
      <c r="T33" s="100">
        <v>0</v>
      </c>
      <c r="U33" s="100">
        <v>0</v>
      </c>
      <c r="V33" s="100">
        <v>0</v>
      </c>
      <c r="W33" s="100">
        <v>0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304">
        <v>0</v>
      </c>
    </row>
    <row r="34" spans="1:29" ht="24">
      <c r="A34" s="101">
        <v>40060969</v>
      </c>
      <c r="B34" s="101" t="s">
        <v>217</v>
      </c>
      <c r="C34" s="103" t="s">
        <v>27</v>
      </c>
      <c r="D34" s="102" t="s">
        <v>222</v>
      </c>
      <c r="E34" s="102" t="s">
        <v>148</v>
      </c>
      <c r="F34" s="122" t="s">
        <v>226</v>
      </c>
      <c r="G34" s="102" t="s">
        <v>80</v>
      </c>
      <c r="H34" s="102" t="s">
        <v>154</v>
      </c>
      <c r="I34" s="102" t="s">
        <v>151</v>
      </c>
      <c r="J34" s="101">
        <v>2024</v>
      </c>
      <c r="K34" s="102" t="s">
        <v>227</v>
      </c>
      <c r="L34" s="102">
        <v>358900</v>
      </c>
      <c r="M34" s="102" t="s">
        <v>228</v>
      </c>
      <c r="N34" s="307" t="s">
        <v>167</v>
      </c>
      <c r="O34" s="311">
        <v>358900</v>
      </c>
      <c r="P34" s="290">
        <v>342810</v>
      </c>
      <c r="Q34" s="312">
        <f t="shared" si="1"/>
        <v>342810</v>
      </c>
      <c r="R34" s="344">
        <v>0</v>
      </c>
      <c r="S34" s="100">
        <v>342810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304">
        <v>0</v>
      </c>
    </row>
    <row r="35" spans="1:29" ht="36">
      <c r="A35" s="101">
        <v>40067603</v>
      </c>
      <c r="B35" s="101" t="s">
        <v>217</v>
      </c>
      <c r="C35" s="103" t="s">
        <v>27</v>
      </c>
      <c r="D35" s="102" t="s">
        <v>222</v>
      </c>
      <c r="E35" s="102" t="s">
        <v>148</v>
      </c>
      <c r="F35" s="122" t="s">
        <v>229</v>
      </c>
      <c r="G35" s="102" t="s">
        <v>100</v>
      </c>
      <c r="H35" s="102" t="s">
        <v>225</v>
      </c>
      <c r="I35" s="102" t="s">
        <v>151</v>
      </c>
      <c r="J35" s="101">
        <v>2024</v>
      </c>
      <c r="K35" s="102">
        <v>14474</v>
      </c>
      <c r="L35" s="120">
        <v>472972</v>
      </c>
      <c r="M35" s="102" t="s">
        <v>230</v>
      </c>
      <c r="N35" s="307" t="s">
        <v>264</v>
      </c>
      <c r="O35" s="311">
        <v>1000</v>
      </c>
      <c r="P35" s="290">
        <v>1000</v>
      </c>
      <c r="Q35" s="312">
        <f t="shared" si="1"/>
        <v>0</v>
      </c>
      <c r="R35" s="344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304">
        <v>0</v>
      </c>
    </row>
    <row r="36" spans="1:29" ht="36">
      <c r="A36" s="101">
        <v>40056851</v>
      </c>
      <c r="B36" s="101" t="s">
        <v>217</v>
      </c>
      <c r="C36" s="103" t="s">
        <v>27</v>
      </c>
      <c r="D36" s="101" t="s">
        <v>218</v>
      </c>
      <c r="E36" s="102" t="s">
        <v>148</v>
      </c>
      <c r="F36" s="122" t="s">
        <v>231</v>
      </c>
      <c r="G36" s="102" t="s">
        <v>100</v>
      </c>
      <c r="H36" s="102" t="s">
        <v>225</v>
      </c>
      <c r="I36" s="102" t="s">
        <v>151</v>
      </c>
      <c r="J36" s="101">
        <v>2024</v>
      </c>
      <c r="K36" s="102">
        <v>14472</v>
      </c>
      <c r="L36" s="102">
        <v>70555</v>
      </c>
      <c r="M36" s="102" t="s">
        <v>232</v>
      </c>
      <c r="N36" s="307" t="s">
        <v>294</v>
      </c>
      <c r="O36" s="311">
        <v>1000</v>
      </c>
      <c r="P36" s="290">
        <v>0</v>
      </c>
      <c r="Q36" s="312">
        <f t="shared" si="1"/>
        <v>0</v>
      </c>
      <c r="R36" s="344">
        <v>0</v>
      </c>
      <c r="S36" s="100">
        <v>0</v>
      </c>
      <c r="T36" s="100">
        <v>0</v>
      </c>
      <c r="U36" s="100">
        <v>0</v>
      </c>
      <c r="V36" s="100">
        <v>0</v>
      </c>
      <c r="W36" s="100">
        <v>0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304">
        <v>0</v>
      </c>
    </row>
    <row r="37" spans="1:29" ht="36">
      <c r="A37" s="101">
        <v>40056851</v>
      </c>
      <c r="B37" s="101" t="s">
        <v>217</v>
      </c>
      <c r="C37" s="103" t="s">
        <v>38</v>
      </c>
      <c r="D37" s="102" t="s">
        <v>218</v>
      </c>
      <c r="E37" s="102" t="s">
        <v>148</v>
      </c>
      <c r="F37" s="122" t="s">
        <v>231</v>
      </c>
      <c r="G37" s="102" t="s">
        <v>100</v>
      </c>
      <c r="H37" s="102" t="s">
        <v>225</v>
      </c>
      <c r="I37" s="102" t="s">
        <v>151</v>
      </c>
      <c r="J37" s="101">
        <v>2024</v>
      </c>
      <c r="K37" s="102">
        <v>14472</v>
      </c>
      <c r="L37" s="120">
        <v>795228</v>
      </c>
      <c r="M37" s="102" t="s">
        <v>232</v>
      </c>
      <c r="N37" s="307" t="s">
        <v>294</v>
      </c>
      <c r="O37" s="311">
        <v>1000</v>
      </c>
      <c r="P37" s="290">
        <v>1000</v>
      </c>
      <c r="Q37" s="312">
        <f t="shared" si="1"/>
        <v>0</v>
      </c>
      <c r="R37" s="344">
        <v>0</v>
      </c>
      <c r="S37" s="100">
        <v>0</v>
      </c>
      <c r="T37" s="100">
        <v>0</v>
      </c>
      <c r="U37" s="100">
        <v>0</v>
      </c>
      <c r="V37" s="100">
        <v>0</v>
      </c>
      <c r="W37" s="100">
        <v>0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304">
        <v>0</v>
      </c>
    </row>
    <row r="38" spans="1:29" ht="36">
      <c r="A38" s="101">
        <v>40065749</v>
      </c>
      <c r="B38" s="101" t="s">
        <v>217</v>
      </c>
      <c r="C38" s="103" t="s">
        <v>27</v>
      </c>
      <c r="D38" s="102" t="s">
        <v>222</v>
      </c>
      <c r="E38" s="102" t="s">
        <v>148</v>
      </c>
      <c r="F38" s="122" t="s">
        <v>233</v>
      </c>
      <c r="G38" s="102" t="s">
        <v>100</v>
      </c>
      <c r="H38" s="102" t="s">
        <v>225</v>
      </c>
      <c r="I38" s="102" t="s">
        <v>151</v>
      </c>
      <c r="J38" s="101">
        <v>2024</v>
      </c>
      <c r="K38" s="102">
        <v>14443</v>
      </c>
      <c r="L38" s="120">
        <v>556358</v>
      </c>
      <c r="M38" s="102" t="s">
        <v>230</v>
      </c>
      <c r="N38" s="307" t="s">
        <v>264</v>
      </c>
      <c r="O38" s="311">
        <v>1000</v>
      </c>
      <c r="P38" s="290">
        <v>1000</v>
      </c>
      <c r="Q38" s="312">
        <f t="shared" si="1"/>
        <v>0</v>
      </c>
      <c r="R38" s="344">
        <v>0</v>
      </c>
      <c r="S38" s="100">
        <v>0</v>
      </c>
      <c r="T38" s="100">
        <v>0</v>
      </c>
      <c r="U38" s="100">
        <v>0</v>
      </c>
      <c r="V38" s="100">
        <v>0</v>
      </c>
      <c r="W38" s="100">
        <v>0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304">
        <v>0</v>
      </c>
    </row>
    <row r="39" spans="1:29" ht="36">
      <c r="A39" s="101">
        <v>40021859</v>
      </c>
      <c r="B39" s="101" t="s">
        <v>217</v>
      </c>
      <c r="C39" s="103" t="s">
        <v>27</v>
      </c>
      <c r="D39" s="102" t="s">
        <v>222</v>
      </c>
      <c r="E39" s="102" t="s">
        <v>148</v>
      </c>
      <c r="F39" s="122" t="s">
        <v>234</v>
      </c>
      <c r="G39" s="102" t="s">
        <v>95</v>
      </c>
      <c r="H39" s="102" t="s">
        <v>154</v>
      </c>
      <c r="I39" s="102" t="s">
        <v>151</v>
      </c>
      <c r="J39" s="101">
        <v>2024</v>
      </c>
      <c r="K39" s="102">
        <v>14427</v>
      </c>
      <c r="L39" s="120">
        <v>155742</v>
      </c>
      <c r="M39" s="102" t="s">
        <v>190</v>
      </c>
      <c r="N39" s="307" t="s">
        <v>264</v>
      </c>
      <c r="O39" s="311">
        <v>155742</v>
      </c>
      <c r="P39" s="290">
        <v>1000</v>
      </c>
      <c r="Q39" s="312">
        <f t="shared" si="1"/>
        <v>0</v>
      </c>
      <c r="R39" s="344">
        <v>0</v>
      </c>
      <c r="S39" s="100">
        <v>0</v>
      </c>
      <c r="T39" s="100">
        <v>0</v>
      </c>
      <c r="U39" s="100">
        <v>0</v>
      </c>
      <c r="V39" s="100">
        <v>0</v>
      </c>
      <c r="W39" s="100">
        <v>0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304">
        <v>0</v>
      </c>
    </row>
    <row r="40" spans="1:29" ht="36">
      <c r="A40" s="101">
        <v>40064663</v>
      </c>
      <c r="B40" s="101" t="s">
        <v>217</v>
      </c>
      <c r="C40" s="103" t="s">
        <v>27</v>
      </c>
      <c r="D40" s="102" t="s">
        <v>222</v>
      </c>
      <c r="E40" s="102" t="s">
        <v>148</v>
      </c>
      <c r="F40" s="122" t="s">
        <v>235</v>
      </c>
      <c r="G40" s="102" t="s">
        <v>100</v>
      </c>
      <c r="H40" s="102" t="s">
        <v>225</v>
      </c>
      <c r="I40" s="102" t="s">
        <v>151</v>
      </c>
      <c r="J40" s="101">
        <v>2024</v>
      </c>
      <c r="K40" s="102">
        <v>14395</v>
      </c>
      <c r="L40" s="120">
        <v>217466</v>
      </c>
      <c r="M40" s="102" t="s">
        <v>230</v>
      </c>
      <c r="N40" s="307" t="s">
        <v>264</v>
      </c>
      <c r="O40" s="311">
        <v>217466</v>
      </c>
      <c r="P40" s="290">
        <v>1000</v>
      </c>
      <c r="Q40" s="312">
        <f t="shared" si="1"/>
        <v>0</v>
      </c>
      <c r="R40" s="344">
        <v>0</v>
      </c>
      <c r="S40" s="100">
        <v>0</v>
      </c>
      <c r="T40" s="100">
        <v>0</v>
      </c>
      <c r="U40" s="100">
        <v>0</v>
      </c>
      <c r="V40" s="100">
        <v>0</v>
      </c>
      <c r="W40" s="100">
        <v>0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304">
        <v>0</v>
      </c>
    </row>
    <row r="41" spans="1:29" ht="36">
      <c r="A41" s="101">
        <v>40053013</v>
      </c>
      <c r="B41" s="101" t="s">
        <v>217</v>
      </c>
      <c r="C41" s="103" t="s">
        <v>38</v>
      </c>
      <c r="D41" s="102" t="s">
        <v>218</v>
      </c>
      <c r="E41" s="102" t="s">
        <v>148</v>
      </c>
      <c r="F41" s="122" t="s">
        <v>236</v>
      </c>
      <c r="G41" s="102" t="s">
        <v>80</v>
      </c>
      <c r="H41" s="102" t="s">
        <v>237</v>
      </c>
      <c r="I41" s="102" t="s">
        <v>151</v>
      </c>
      <c r="J41" s="101">
        <v>2024</v>
      </c>
      <c r="K41" s="102">
        <v>14393</v>
      </c>
      <c r="L41" s="120">
        <v>228181</v>
      </c>
      <c r="M41" s="102" t="s">
        <v>238</v>
      </c>
      <c r="N41" s="307" t="s">
        <v>264</v>
      </c>
      <c r="O41" s="311">
        <v>1000</v>
      </c>
      <c r="P41" s="290">
        <v>1000</v>
      </c>
      <c r="Q41" s="312">
        <f t="shared" si="1"/>
        <v>0</v>
      </c>
      <c r="R41" s="344">
        <v>0</v>
      </c>
      <c r="S41" s="100">
        <v>0</v>
      </c>
      <c r="T41" s="100">
        <v>0</v>
      </c>
      <c r="U41" s="100">
        <v>0</v>
      </c>
      <c r="V41" s="100">
        <v>0</v>
      </c>
      <c r="W41" s="100">
        <v>0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304">
        <v>0</v>
      </c>
    </row>
    <row r="42" spans="1:29" ht="36">
      <c r="A42" s="101">
        <v>40046278</v>
      </c>
      <c r="B42" s="101" t="s">
        <v>217</v>
      </c>
      <c r="C42" s="103" t="s">
        <v>38</v>
      </c>
      <c r="D42" s="102" t="s">
        <v>218</v>
      </c>
      <c r="E42" s="102" t="s">
        <v>148</v>
      </c>
      <c r="F42" s="122" t="s">
        <v>239</v>
      </c>
      <c r="G42" s="102" t="s">
        <v>81</v>
      </c>
      <c r="H42" s="102" t="s">
        <v>237</v>
      </c>
      <c r="I42" s="102" t="s">
        <v>151</v>
      </c>
      <c r="J42" s="101">
        <v>2024</v>
      </c>
      <c r="K42" s="102">
        <v>14306</v>
      </c>
      <c r="L42" s="120">
        <v>853417</v>
      </c>
      <c r="M42" s="247" t="s">
        <v>238</v>
      </c>
      <c r="N42" s="307" t="s">
        <v>264</v>
      </c>
      <c r="O42" s="311">
        <v>1000</v>
      </c>
      <c r="P42" s="290">
        <v>1000</v>
      </c>
      <c r="Q42" s="312">
        <f t="shared" si="1"/>
        <v>0</v>
      </c>
      <c r="R42" s="344">
        <v>0</v>
      </c>
      <c r="S42" s="100">
        <v>0</v>
      </c>
      <c r="T42" s="100">
        <v>0</v>
      </c>
      <c r="U42" s="100">
        <v>0</v>
      </c>
      <c r="V42" s="100">
        <v>0</v>
      </c>
      <c r="W42" s="100">
        <v>0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304">
        <v>0</v>
      </c>
    </row>
    <row r="43" spans="1:29" ht="36">
      <c r="A43" s="101">
        <v>40048140</v>
      </c>
      <c r="B43" s="101" t="s">
        <v>217</v>
      </c>
      <c r="C43" s="103" t="s">
        <v>27</v>
      </c>
      <c r="D43" s="102" t="s">
        <v>222</v>
      </c>
      <c r="E43" s="102" t="s">
        <v>148</v>
      </c>
      <c r="F43" s="122" t="s">
        <v>240</v>
      </c>
      <c r="G43" s="102" t="s">
        <v>100</v>
      </c>
      <c r="H43" s="102" t="s">
        <v>225</v>
      </c>
      <c r="I43" s="102" t="s">
        <v>151</v>
      </c>
      <c r="J43" s="101">
        <v>2024</v>
      </c>
      <c r="K43" s="102">
        <v>14296</v>
      </c>
      <c r="L43" s="120">
        <v>1144384</v>
      </c>
      <c r="M43" s="102" t="s">
        <v>230</v>
      </c>
      <c r="N43" s="307" t="s">
        <v>264</v>
      </c>
      <c r="O43" s="311">
        <v>1000</v>
      </c>
      <c r="P43" s="290">
        <v>1000</v>
      </c>
      <c r="Q43" s="312">
        <f t="shared" si="1"/>
        <v>0</v>
      </c>
      <c r="R43" s="344">
        <v>0</v>
      </c>
      <c r="S43" s="100">
        <v>0</v>
      </c>
      <c r="T43" s="100">
        <v>0</v>
      </c>
      <c r="U43" s="100">
        <v>0</v>
      </c>
      <c r="V43" s="100">
        <v>0</v>
      </c>
      <c r="W43" s="100">
        <v>0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304">
        <v>0</v>
      </c>
    </row>
    <row r="44" spans="1:29" ht="24">
      <c r="A44" s="101">
        <v>40037651</v>
      </c>
      <c r="B44" s="101" t="s">
        <v>217</v>
      </c>
      <c r="C44" s="103" t="s">
        <v>27</v>
      </c>
      <c r="D44" s="102" t="s">
        <v>222</v>
      </c>
      <c r="E44" s="102" t="s">
        <v>148</v>
      </c>
      <c r="F44" s="122" t="s">
        <v>241</v>
      </c>
      <c r="G44" s="102" t="s">
        <v>81</v>
      </c>
      <c r="H44" s="102" t="s">
        <v>220</v>
      </c>
      <c r="I44" s="102" t="s">
        <v>151</v>
      </c>
      <c r="J44" s="101">
        <v>2023</v>
      </c>
      <c r="K44" s="102">
        <v>12956</v>
      </c>
      <c r="L44" s="120">
        <v>1418697</v>
      </c>
      <c r="M44" s="102" t="s">
        <v>221</v>
      </c>
      <c r="N44" s="307" t="s">
        <v>167</v>
      </c>
      <c r="O44" s="311">
        <v>220396</v>
      </c>
      <c r="P44" s="290">
        <v>0</v>
      </c>
      <c r="Q44" s="312">
        <f t="shared" si="1"/>
        <v>0</v>
      </c>
      <c r="R44" s="344">
        <v>0</v>
      </c>
      <c r="S44" s="100">
        <v>0</v>
      </c>
      <c r="T44" s="100">
        <v>0</v>
      </c>
      <c r="U44" s="100">
        <v>0</v>
      </c>
      <c r="V44" s="100">
        <v>0</v>
      </c>
      <c r="W44" s="100">
        <v>0</v>
      </c>
      <c r="X44" s="100">
        <v>0</v>
      </c>
      <c r="Y44" s="100">
        <v>0</v>
      </c>
      <c r="Z44" s="100">
        <v>0</v>
      </c>
      <c r="AA44" s="100">
        <v>0</v>
      </c>
      <c r="AB44" s="100">
        <v>0</v>
      </c>
      <c r="AC44" s="304">
        <v>0</v>
      </c>
    </row>
    <row r="45" spans="1:29" ht="24">
      <c r="A45" s="101">
        <v>40037651</v>
      </c>
      <c r="B45" s="102" t="s">
        <v>217</v>
      </c>
      <c r="C45" s="103" t="s">
        <v>38</v>
      </c>
      <c r="D45" s="102" t="s">
        <v>222</v>
      </c>
      <c r="E45" s="102" t="s">
        <v>148</v>
      </c>
      <c r="F45" s="122" t="s">
        <v>241</v>
      </c>
      <c r="G45" s="102" t="s">
        <v>81</v>
      </c>
      <c r="H45" s="102" t="s">
        <v>220</v>
      </c>
      <c r="I45" s="102" t="s">
        <v>151</v>
      </c>
      <c r="J45" s="101">
        <v>2023</v>
      </c>
      <c r="K45" s="102">
        <v>12956</v>
      </c>
      <c r="L45" s="122">
        <v>1120181</v>
      </c>
      <c r="M45" s="102" t="s">
        <v>221</v>
      </c>
      <c r="N45" s="307" t="s">
        <v>167</v>
      </c>
      <c r="O45" s="311">
        <v>216953</v>
      </c>
      <c r="P45" s="290">
        <v>4463</v>
      </c>
      <c r="Q45" s="312">
        <f t="shared" si="1"/>
        <v>3462.15</v>
      </c>
      <c r="R45" s="344">
        <v>0</v>
      </c>
      <c r="S45" s="100">
        <v>0</v>
      </c>
      <c r="T45" s="100">
        <v>3462.15</v>
      </c>
      <c r="U45" s="100">
        <v>0</v>
      </c>
      <c r="V45" s="100">
        <v>0</v>
      </c>
      <c r="W45" s="100">
        <v>0</v>
      </c>
      <c r="X45" s="100">
        <v>0</v>
      </c>
      <c r="Y45" s="100">
        <v>0</v>
      </c>
      <c r="Z45" s="100">
        <v>0</v>
      </c>
      <c r="AA45" s="100">
        <v>0</v>
      </c>
      <c r="AB45" s="100">
        <v>0</v>
      </c>
      <c r="AC45" s="304">
        <v>0</v>
      </c>
    </row>
    <row r="46" spans="1:29" ht="24">
      <c r="A46" s="101">
        <v>40009553</v>
      </c>
      <c r="B46" s="101" t="s">
        <v>217</v>
      </c>
      <c r="C46" s="103" t="s">
        <v>27</v>
      </c>
      <c r="D46" s="102" t="s">
        <v>222</v>
      </c>
      <c r="E46" s="102" t="s">
        <v>148</v>
      </c>
      <c r="F46" s="122" t="s">
        <v>242</v>
      </c>
      <c r="G46" s="102" t="s">
        <v>84</v>
      </c>
      <c r="H46" s="102" t="s">
        <v>154</v>
      </c>
      <c r="I46" s="102" t="s">
        <v>151</v>
      </c>
      <c r="J46" s="101">
        <v>2022</v>
      </c>
      <c r="K46" s="102">
        <v>12493</v>
      </c>
      <c r="L46" s="120">
        <v>684465</v>
      </c>
      <c r="M46" s="102" t="s">
        <v>204</v>
      </c>
      <c r="N46" s="307" t="s">
        <v>246</v>
      </c>
      <c r="O46" s="311">
        <v>386751</v>
      </c>
      <c r="P46" s="290">
        <v>1000</v>
      </c>
      <c r="Q46" s="312">
        <f t="shared" si="1"/>
        <v>0</v>
      </c>
      <c r="R46" s="344">
        <v>0</v>
      </c>
      <c r="S46" s="100">
        <v>0</v>
      </c>
      <c r="T46" s="100">
        <v>0</v>
      </c>
      <c r="U46" s="100">
        <v>0</v>
      </c>
      <c r="V46" s="100">
        <v>0</v>
      </c>
      <c r="W46" s="100">
        <v>0</v>
      </c>
      <c r="X46" s="100">
        <v>0</v>
      </c>
      <c r="Y46" s="100">
        <v>0</v>
      </c>
      <c r="Z46" s="100">
        <v>0</v>
      </c>
      <c r="AA46" s="100">
        <v>0</v>
      </c>
      <c r="AB46" s="100">
        <v>0</v>
      </c>
      <c r="AC46" s="304">
        <v>0</v>
      </c>
    </row>
    <row r="47" spans="1:29" ht="36">
      <c r="A47" s="101">
        <v>40058167</v>
      </c>
      <c r="B47" s="101" t="s">
        <v>217</v>
      </c>
      <c r="C47" s="103" t="s">
        <v>27</v>
      </c>
      <c r="D47" s="102" t="s">
        <v>222</v>
      </c>
      <c r="E47" s="102" t="s">
        <v>148</v>
      </c>
      <c r="F47" s="122" t="s">
        <v>243</v>
      </c>
      <c r="G47" s="102" t="s">
        <v>100</v>
      </c>
      <c r="H47" s="102" t="s">
        <v>225</v>
      </c>
      <c r="I47" s="102" t="s">
        <v>151</v>
      </c>
      <c r="J47" s="101">
        <v>2024</v>
      </c>
      <c r="K47" s="102">
        <v>14137</v>
      </c>
      <c r="L47" s="120">
        <v>164007</v>
      </c>
      <c r="M47" s="102" t="s">
        <v>230</v>
      </c>
      <c r="N47" s="307" t="s">
        <v>264</v>
      </c>
      <c r="O47" s="311">
        <v>164007</v>
      </c>
      <c r="P47" s="290">
        <v>1000</v>
      </c>
      <c r="Q47" s="312">
        <f t="shared" si="1"/>
        <v>0</v>
      </c>
      <c r="R47" s="344">
        <v>0</v>
      </c>
      <c r="S47" s="100">
        <v>0</v>
      </c>
      <c r="T47" s="100">
        <v>0</v>
      </c>
      <c r="U47" s="100">
        <v>0</v>
      </c>
      <c r="V47" s="100">
        <v>0</v>
      </c>
      <c r="W47" s="100">
        <v>0</v>
      </c>
      <c r="X47" s="100">
        <v>0</v>
      </c>
      <c r="Y47" s="100">
        <v>0</v>
      </c>
      <c r="Z47" s="100">
        <v>0</v>
      </c>
      <c r="AA47" s="100">
        <v>0</v>
      </c>
      <c r="AB47" s="100">
        <v>0</v>
      </c>
      <c r="AC47" s="304">
        <v>0</v>
      </c>
    </row>
    <row r="48" spans="1:29" ht="36">
      <c r="A48" s="101">
        <v>40058167</v>
      </c>
      <c r="B48" s="101" t="s">
        <v>217</v>
      </c>
      <c r="C48" s="103" t="s">
        <v>38</v>
      </c>
      <c r="D48" s="102" t="s">
        <v>222</v>
      </c>
      <c r="E48" s="102" t="s">
        <v>148</v>
      </c>
      <c r="F48" s="122" t="s">
        <v>243</v>
      </c>
      <c r="G48" s="102" t="s">
        <v>100</v>
      </c>
      <c r="H48" s="102" t="s">
        <v>225</v>
      </c>
      <c r="I48" s="102" t="s">
        <v>151</v>
      </c>
      <c r="J48" s="101">
        <v>2024</v>
      </c>
      <c r="K48" s="102">
        <v>14137</v>
      </c>
      <c r="L48" s="120">
        <v>246774</v>
      </c>
      <c r="M48" s="247" t="s">
        <v>230</v>
      </c>
      <c r="N48" s="307" t="s">
        <v>264</v>
      </c>
      <c r="O48" s="311">
        <v>246774</v>
      </c>
      <c r="P48" s="290">
        <v>1000</v>
      </c>
      <c r="Q48" s="312">
        <f t="shared" si="1"/>
        <v>0</v>
      </c>
      <c r="R48" s="344">
        <v>0</v>
      </c>
      <c r="S48" s="100">
        <v>0</v>
      </c>
      <c r="T48" s="100">
        <v>0</v>
      </c>
      <c r="U48" s="100">
        <v>0</v>
      </c>
      <c r="V48" s="100">
        <v>0</v>
      </c>
      <c r="W48" s="100">
        <v>0</v>
      </c>
      <c r="X48" s="100">
        <v>0</v>
      </c>
      <c r="Y48" s="100">
        <v>0</v>
      </c>
      <c r="Z48" s="100">
        <v>0</v>
      </c>
      <c r="AA48" s="100">
        <v>0</v>
      </c>
      <c r="AB48" s="100">
        <v>0</v>
      </c>
      <c r="AC48" s="304">
        <v>0</v>
      </c>
    </row>
    <row r="49" spans="1:29" ht="36">
      <c r="A49" s="101">
        <v>40017103</v>
      </c>
      <c r="B49" s="102" t="s">
        <v>217</v>
      </c>
      <c r="C49" s="103" t="s">
        <v>27</v>
      </c>
      <c r="D49" s="102" t="s">
        <v>222</v>
      </c>
      <c r="E49" s="102" t="s">
        <v>148</v>
      </c>
      <c r="F49" s="122" t="s">
        <v>245</v>
      </c>
      <c r="G49" s="102" t="s">
        <v>84</v>
      </c>
      <c r="H49" s="102" t="s">
        <v>172</v>
      </c>
      <c r="I49" s="102" t="s">
        <v>151</v>
      </c>
      <c r="J49" s="101">
        <v>2020</v>
      </c>
      <c r="K49" s="102">
        <v>10766</v>
      </c>
      <c r="L49" s="122">
        <v>476175</v>
      </c>
      <c r="M49" s="102" t="s">
        <v>228</v>
      </c>
      <c r="N49" s="307" t="s">
        <v>246</v>
      </c>
      <c r="O49" s="311">
        <v>440638</v>
      </c>
      <c r="P49" s="290">
        <v>1000</v>
      </c>
      <c r="Q49" s="312">
        <f t="shared" si="1"/>
        <v>0</v>
      </c>
      <c r="R49" s="344">
        <v>0</v>
      </c>
      <c r="S49" s="100">
        <v>0</v>
      </c>
      <c r="T49" s="100">
        <v>0</v>
      </c>
      <c r="U49" s="100">
        <v>0</v>
      </c>
      <c r="V49" s="100">
        <v>0</v>
      </c>
      <c r="W49" s="100">
        <v>0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304">
        <v>0</v>
      </c>
    </row>
    <row r="50" spans="1:29" ht="36">
      <c r="A50" s="101">
        <v>40017103</v>
      </c>
      <c r="B50" s="101" t="s">
        <v>217</v>
      </c>
      <c r="C50" s="103" t="s">
        <v>38</v>
      </c>
      <c r="D50" s="102" t="s">
        <v>222</v>
      </c>
      <c r="E50" s="102" t="s">
        <v>148</v>
      </c>
      <c r="F50" s="122" t="s">
        <v>245</v>
      </c>
      <c r="G50" s="102" t="s">
        <v>84</v>
      </c>
      <c r="H50" s="102" t="s">
        <v>172</v>
      </c>
      <c r="I50" s="102" t="s">
        <v>151</v>
      </c>
      <c r="J50" s="101">
        <v>2020</v>
      </c>
      <c r="K50" s="102">
        <v>10766</v>
      </c>
      <c r="L50" s="120">
        <v>58342</v>
      </c>
      <c r="M50" s="102" t="s">
        <v>228</v>
      </c>
      <c r="N50" s="307" t="s">
        <v>246</v>
      </c>
      <c r="O50" s="311">
        <v>63078</v>
      </c>
      <c r="P50" s="290">
        <v>1000</v>
      </c>
      <c r="Q50" s="312">
        <f t="shared" si="1"/>
        <v>0</v>
      </c>
      <c r="R50" s="344">
        <v>0</v>
      </c>
      <c r="S50" s="100">
        <v>0</v>
      </c>
      <c r="T50" s="100">
        <v>0</v>
      </c>
      <c r="U50" s="100">
        <v>0</v>
      </c>
      <c r="V50" s="100">
        <v>0</v>
      </c>
      <c r="W50" s="100">
        <v>0</v>
      </c>
      <c r="X50" s="100">
        <v>0</v>
      </c>
      <c r="Y50" s="100">
        <v>0</v>
      </c>
      <c r="Z50" s="100">
        <v>0</v>
      </c>
      <c r="AA50" s="100">
        <v>0</v>
      </c>
      <c r="AB50" s="100">
        <v>0</v>
      </c>
      <c r="AC50" s="304">
        <v>0</v>
      </c>
    </row>
    <row r="51" spans="1:29" ht="24">
      <c r="A51" s="101">
        <v>40050265</v>
      </c>
      <c r="B51" s="101" t="s">
        <v>217</v>
      </c>
      <c r="C51" s="103" t="s">
        <v>27</v>
      </c>
      <c r="D51" s="102" t="s">
        <v>222</v>
      </c>
      <c r="E51" s="102" t="s">
        <v>148</v>
      </c>
      <c r="F51" s="122" t="s">
        <v>247</v>
      </c>
      <c r="G51" s="102" t="s">
        <v>90</v>
      </c>
      <c r="H51" s="102" t="s">
        <v>248</v>
      </c>
      <c r="I51" s="102" t="s">
        <v>151</v>
      </c>
      <c r="J51" s="101">
        <v>2023</v>
      </c>
      <c r="K51" s="102">
        <v>13066</v>
      </c>
      <c r="L51" s="120">
        <v>175686</v>
      </c>
      <c r="M51" s="102" t="s">
        <v>198</v>
      </c>
      <c r="N51" s="307" t="s">
        <v>167</v>
      </c>
      <c r="O51" s="311">
        <v>175686</v>
      </c>
      <c r="P51" s="290">
        <v>1000</v>
      </c>
      <c r="Q51" s="312">
        <f t="shared" si="1"/>
        <v>0</v>
      </c>
      <c r="R51" s="344">
        <v>0</v>
      </c>
      <c r="S51" s="100">
        <v>0</v>
      </c>
      <c r="T51" s="100">
        <v>0</v>
      </c>
      <c r="U51" s="100">
        <v>0</v>
      </c>
      <c r="V51" s="100">
        <v>0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304">
        <v>0</v>
      </c>
    </row>
    <row r="52" spans="1:29" ht="24">
      <c r="A52" s="101">
        <v>40058520</v>
      </c>
      <c r="B52" s="101" t="s">
        <v>217</v>
      </c>
      <c r="C52" s="103" t="s">
        <v>27</v>
      </c>
      <c r="D52" s="102" t="s">
        <v>222</v>
      </c>
      <c r="E52" s="102" t="s">
        <v>148</v>
      </c>
      <c r="F52" s="122" t="s">
        <v>249</v>
      </c>
      <c r="G52" s="102" t="s">
        <v>97</v>
      </c>
      <c r="H52" s="102" t="s">
        <v>225</v>
      </c>
      <c r="I52" s="102" t="s">
        <v>151</v>
      </c>
      <c r="J52" s="101">
        <v>2024</v>
      </c>
      <c r="K52" s="102">
        <v>13961</v>
      </c>
      <c r="L52" s="120">
        <v>87600</v>
      </c>
      <c r="M52" s="102" t="s">
        <v>228</v>
      </c>
      <c r="N52" s="307" t="s">
        <v>479</v>
      </c>
      <c r="O52" s="311">
        <v>133161</v>
      </c>
      <c r="P52" s="290">
        <v>0</v>
      </c>
      <c r="Q52" s="312">
        <f t="shared" si="1"/>
        <v>0</v>
      </c>
      <c r="R52" s="344">
        <v>0</v>
      </c>
      <c r="S52" s="100">
        <v>0</v>
      </c>
      <c r="T52" s="100">
        <v>0</v>
      </c>
      <c r="U52" s="100">
        <v>0</v>
      </c>
      <c r="V52" s="100">
        <v>0</v>
      </c>
      <c r="W52" s="100">
        <v>0</v>
      </c>
      <c r="X52" s="100">
        <v>0</v>
      </c>
      <c r="Y52" s="100">
        <v>0</v>
      </c>
      <c r="Z52" s="100">
        <v>0</v>
      </c>
      <c r="AA52" s="100">
        <v>0</v>
      </c>
      <c r="AB52" s="100">
        <v>0</v>
      </c>
      <c r="AC52" s="304">
        <v>0</v>
      </c>
    </row>
    <row r="53" spans="1:29" ht="24">
      <c r="A53" s="101">
        <v>40057058</v>
      </c>
      <c r="B53" s="101" t="s">
        <v>217</v>
      </c>
      <c r="C53" s="103" t="s">
        <v>27</v>
      </c>
      <c r="D53" s="102" t="s">
        <v>222</v>
      </c>
      <c r="E53" s="102" t="s">
        <v>148</v>
      </c>
      <c r="F53" s="122" t="s">
        <v>250</v>
      </c>
      <c r="G53" s="102" t="s">
        <v>97</v>
      </c>
      <c r="H53" s="102" t="s">
        <v>237</v>
      </c>
      <c r="I53" s="102" t="s">
        <v>151</v>
      </c>
      <c r="J53" s="101">
        <v>2023</v>
      </c>
      <c r="K53" s="102">
        <v>13481</v>
      </c>
      <c r="L53" s="120">
        <v>915837</v>
      </c>
      <c r="M53" s="102" t="s">
        <v>228</v>
      </c>
      <c r="N53" s="307" t="s">
        <v>852</v>
      </c>
      <c r="O53" s="311">
        <v>1000</v>
      </c>
      <c r="P53" s="290">
        <v>0</v>
      </c>
      <c r="Q53" s="312">
        <f t="shared" si="1"/>
        <v>0</v>
      </c>
      <c r="R53" s="344">
        <v>0</v>
      </c>
      <c r="S53" s="100">
        <v>0</v>
      </c>
      <c r="T53" s="100">
        <v>0</v>
      </c>
      <c r="U53" s="100">
        <v>0</v>
      </c>
      <c r="V53" s="100">
        <v>0</v>
      </c>
      <c r="W53" s="100">
        <v>0</v>
      </c>
      <c r="X53" s="100">
        <v>0</v>
      </c>
      <c r="Y53" s="100">
        <v>0</v>
      </c>
      <c r="Z53" s="100">
        <v>0</v>
      </c>
      <c r="AA53" s="100">
        <v>0</v>
      </c>
      <c r="AB53" s="100">
        <v>0</v>
      </c>
      <c r="AC53" s="304">
        <v>0</v>
      </c>
    </row>
    <row r="54" spans="1:29" ht="24">
      <c r="A54" s="101">
        <v>40045425</v>
      </c>
      <c r="B54" s="101" t="s">
        <v>217</v>
      </c>
      <c r="C54" s="103" t="s">
        <v>27</v>
      </c>
      <c r="D54" s="102" t="s">
        <v>222</v>
      </c>
      <c r="E54" s="102" t="s">
        <v>148</v>
      </c>
      <c r="F54" s="122" t="s">
        <v>251</v>
      </c>
      <c r="G54" s="102" t="s">
        <v>80</v>
      </c>
      <c r="H54" s="102" t="s">
        <v>154</v>
      </c>
      <c r="I54" s="102" t="s">
        <v>151</v>
      </c>
      <c r="J54" s="101">
        <v>2023</v>
      </c>
      <c r="K54" s="102">
        <v>13145</v>
      </c>
      <c r="L54" s="120">
        <v>326790</v>
      </c>
      <c r="M54" s="102" t="s">
        <v>228</v>
      </c>
      <c r="N54" s="307" t="s">
        <v>916</v>
      </c>
      <c r="O54" s="311">
        <v>340515</v>
      </c>
      <c r="P54" s="290">
        <v>0</v>
      </c>
      <c r="Q54" s="312">
        <f t="shared" si="1"/>
        <v>0</v>
      </c>
      <c r="R54" s="344">
        <v>0</v>
      </c>
      <c r="S54" s="100">
        <v>0</v>
      </c>
      <c r="T54" s="100">
        <v>0</v>
      </c>
      <c r="U54" s="100">
        <v>0</v>
      </c>
      <c r="V54" s="100">
        <v>0</v>
      </c>
      <c r="W54" s="100">
        <v>0</v>
      </c>
      <c r="X54" s="100">
        <v>0</v>
      </c>
      <c r="Y54" s="100">
        <v>0</v>
      </c>
      <c r="Z54" s="100">
        <v>0</v>
      </c>
      <c r="AA54" s="100">
        <v>0</v>
      </c>
      <c r="AB54" s="100">
        <v>0</v>
      </c>
      <c r="AC54" s="304">
        <v>0</v>
      </c>
    </row>
    <row r="55" spans="1:29" ht="36">
      <c r="A55" s="101">
        <v>40047299</v>
      </c>
      <c r="B55" s="101" t="s">
        <v>217</v>
      </c>
      <c r="C55" s="103" t="s">
        <v>27</v>
      </c>
      <c r="D55" s="102" t="s">
        <v>222</v>
      </c>
      <c r="E55" s="102" t="s">
        <v>148</v>
      </c>
      <c r="F55" s="122" t="s">
        <v>252</v>
      </c>
      <c r="G55" s="102" t="s">
        <v>90</v>
      </c>
      <c r="H55" s="102" t="s">
        <v>172</v>
      </c>
      <c r="I55" s="102" t="s">
        <v>151</v>
      </c>
      <c r="J55" s="101">
        <v>2023</v>
      </c>
      <c r="K55" s="102">
        <v>13066</v>
      </c>
      <c r="L55" s="120">
        <v>659895</v>
      </c>
      <c r="M55" s="102" t="s">
        <v>198</v>
      </c>
      <c r="N55" s="307" t="s">
        <v>264</v>
      </c>
      <c r="O55" s="311">
        <v>659895</v>
      </c>
      <c r="P55" s="290">
        <v>1000</v>
      </c>
      <c r="Q55" s="312">
        <f t="shared" si="1"/>
        <v>0</v>
      </c>
      <c r="R55" s="344">
        <v>0</v>
      </c>
      <c r="S55" s="100">
        <v>0</v>
      </c>
      <c r="T55" s="100">
        <v>0</v>
      </c>
      <c r="U55" s="100">
        <v>0</v>
      </c>
      <c r="V55" s="100">
        <v>0</v>
      </c>
      <c r="W55" s="100">
        <v>0</v>
      </c>
      <c r="X55" s="100">
        <v>0</v>
      </c>
      <c r="Y55" s="100">
        <v>0</v>
      </c>
      <c r="Z55" s="100">
        <v>0</v>
      </c>
      <c r="AA55" s="100">
        <v>0</v>
      </c>
      <c r="AB55" s="100">
        <v>0</v>
      </c>
      <c r="AC55" s="304">
        <v>0</v>
      </c>
    </row>
    <row r="56" spans="1:29" ht="36">
      <c r="A56" s="101">
        <v>40056980</v>
      </c>
      <c r="B56" s="101" t="s">
        <v>217</v>
      </c>
      <c r="C56" s="103" t="s">
        <v>27</v>
      </c>
      <c r="D56" s="102" t="s">
        <v>222</v>
      </c>
      <c r="E56" s="102" t="s">
        <v>148</v>
      </c>
      <c r="F56" s="122" t="s">
        <v>253</v>
      </c>
      <c r="G56" s="102" t="s">
        <v>80</v>
      </c>
      <c r="H56" s="102" t="s">
        <v>154</v>
      </c>
      <c r="I56" s="102" t="s">
        <v>151</v>
      </c>
      <c r="J56" s="101">
        <v>2023</v>
      </c>
      <c r="K56" s="102">
        <v>13598</v>
      </c>
      <c r="L56" s="120">
        <v>562791</v>
      </c>
      <c r="M56" s="102" t="s">
        <v>188</v>
      </c>
      <c r="N56" s="307" t="s">
        <v>246</v>
      </c>
      <c r="O56" s="311">
        <v>1000</v>
      </c>
      <c r="P56" s="290">
        <v>0</v>
      </c>
      <c r="Q56" s="312">
        <f t="shared" si="1"/>
        <v>0</v>
      </c>
      <c r="R56" s="344">
        <v>0</v>
      </c>
      <c r="S56" s="100">
        <v>0</v>
      </c>
      <c r="T56" s="100">
        <v>0</v>
      </c>
      <c r="U56" s="100">
        <v>0</v>
      </c>
      <c r="V56" s="100">
        <v>0</v>
      </c>
      <c r="W56" s="100">
        <v>0</v>
      </c>
      <c r="X56" s="100">
        <v>0</v>
      </c>
      <c r="Y56" s="100">
        <v>0</v>
      </c>
      <c r="Z56" s="100">
        <v>0</v>
      </c>
      <c r="AA56" s="100">
        <v>0</v>
      </c>
      <c r="AB56" s="100">
        <v>0</v>
      </c>
      <c r="AC56" s="304">
        <v>0</v>
      </c>
    </row>
    <row r="57" spans="1:29" ht="36">
      <c r="A57" s="101">
        <v>40056980</v>
      </c>
      <c r="B57" s="101" t="s">
        <v>217</v>
      </c>
      <c r="C57" s="103" t="s">
        <v>38</v>
      </c>
      <c r="D57" s="102" t="s">
        <v>222</v>
      </c>
      <c r="E57" s="102" t="s">
        <v>148</v>
      </c>
      <c r="F57" s="122" t="s">
        <v>253</v>
      </c>
      <c r="G57" s="102" t="s">
        <v>80</v>
      </c>
      <c r="H57" s="102" t="s">
        <v>154</v>
      </c>
      <c r="I57" s="102" t="s">
        <v>151</v>
      </c>
      <c r="J57" s="101">
        <v>2023</v>
      </c>
      <c r="K57" s="102">
        <v>13598</v>
      </c>
      <c r="L57" s="120">
        <f>71179+66865</f>
        <v>138044</v>
      </c>
      <c r="M57" s="102" t="s">
        <v>188</v>
      </c>
      <c r="N57" s="307" t="s">
        <v>246</v>
      </c>
      <c r="O57" s="311">
        <v>1000</v>
      </c>
      <c r="P57" s="290">
        <v>1000</v>
      </c>
      <c r="Q57" s="312">
        <f t="shared" si="1"/>
        <v>0</v>
      </c>
      <c r="R57" s="344">
        <v>0</v>
      </c>
      <c r="S57" s="100">
        <v>0</v>
      </c>
      <c r="T57" s="100">
        <v>0</v>
      </c>
      <c r="U57" s="100">
        <v>0</v>
      </c>
      <c r="V57" s="100">
        <v>0</v>
      </c>
      <c r="W57" s="100">
        <v>0</v>
      </c>
      <c r="X57" s="100">
        <v>0</v>
      </c>
      <c r="Y57" s="100">
        <v>0</v>
      </c>
      <c r="Z57" s="100">
        <v>0</v>
      </c>
      <c r="AA57" s="100">
        <v>0</v>
      </c>
      <c r="AB57" s="100">
        <v>0</v>
      </c>
      <c r="AC57" s="304">
        <v>0</v>
      </c>
    </row>
    <row r="58" spans="1:29" ht="36">
      <c r="A58" s="101">
        <v>40010393</v>
      </c>
      <c r="B58" s="101" t="s">
        <v>217</v>
      </c>
      <c r="C58" s="103" t="s">
        <v>27</v>
      </c>
      <c r="D58" s="101" t="s">
        <v>222</v>
      </c>
      <c r="E58" s="102" t="s">
        <v>148</v>
      </c>
      <c r="F58" s="122" t="s">
        <v>254</v>
      </c>
      <c r="G58" s="102" t="s">
        <v>80</v>
      </c>
      <c r="H58" s="102" t="s">
        <v>220</v>
      </c>
      <c r="I58" s="102" t="s">
        <v>151</v>
      </c>
      <c r="J58" s="101">
        <v>2023</v>
      </c>
      <c r="K58" s="102">
        <v>13202</v>
      </c>
      <c r="L58" s="122">
        <v>202504</v>
      </c>
      <c r="M58" s="102" t="s">
        <v>228</v>
      </c>
      <c r="N58" s="307" t="s">
        <v>852</v>
      </c>
      <c r="O58" s="311">
        <v>202504</v>
      </c>
      <c r="P58" s="290">
        <v>1000</v>
      </c>
      <c r="Q58" s="312">
        <f t="shared" si="1"/>
        <v>0</v>
      </c>
      <c r="R58" s="344">
        <v>0</v>
      </c>
      <c r="S58" s="100">
        <v>0</v>
      </c>
      <c r="T58" s="100">
        <v>0</v>
      </c>
      <c r="U58" s="100">
        <v>0</v>
      </c>
      <c r="V58" s="100">
        <v>0</v>
      </c>
      <c r="W58" s="100">
        <v>0</v>
      </c>
      <c r="X58" s="100">
        <v>0</v>
      </c>
      <c r="Y58" s="100">
        <v>0</v>
      </c>
      <c r="Z58" s="100">
        <v>0</v>
      </c>
      <c r="AA58" s="100">
        <v>0</v>
      </c>
      <c r="AB58" s="100">
        <v>0</v>
      </c>
      <c r="AC58" s="304">
        <v>0</v>
      </c>
    </row>
    <row r="59" spans="1:29" ht="24">
      <c r="A59" s="101">
        <v>40045421</v>
      </c>
      <c r="B59" s="101" t="s">
        <v>217</v>
      </c>
      <c r="C59" s="103" t="s">
        <v>27</v>
      </c>
      <c r="D59" s="102" t="s">
        <v>222</v>
      </c>
      <c r="E59" s="102" t="s">
        <v>148</v>
      </c>
      <c r="F59" s="122" t="s">
        <v>255</v>
      </c>
      <c r="G59" s="102" t="s">
        <v>89</v>
      </c>
      <c r="H59" s="102" t="s">
        <v>154</v>
      </c>
      <c r="I59" s="102" t="s">
        <v>151</v>
      </c>
      <c r="J59" s="101">
        <v>2022</v>
      </c>
      <c r="K59" s="102">
        <v>12617</v>
      </c>
      <c r="L59" s="120">
        <v>817899</v>
      </c>
      <c r="M59" s="102" t="s">
        <v>192</v>
      </c>
      <c r="N59" s="307" t="s">
        <v>917</v>
      </c>
      <c r="O59" s="311">
        <v>817899</v>
      </c>
      <c r="P59" s="290">
        <v>0</v>
      </c>
      <c r="Q59" s="312">
        <f t="shared" ref="Q59:Q102" si="2">SUM(R59:T59)</f>
        <v>0</v>
      </c>
      <c r="R59" s="344">
        <v>0</v>
      </c>
      <c r="S59" s="100">
        <v>0</v>
      </c>
      <c r="T59" s="100">
        <v>0</v>
      </c>
      <c r="U59" s="100">
        <v>0</v>
      </c>
      <c r="V59" s="100">
        <v>0</v>
      </c>
      <c r="W59" s="100">
        <v>0</v>
      </c>
      <c r="X59" s="100">
        <v>0</v>
      </c>
      <c r="Y59" s="100">
        <v>0</v>
      </c>
      <c r="Z59" s="100">
        <v>0</v>
      </c>
      <c r="AA59" s="100">
        <v>0</v>
      </c>
      <c r="AB59" s="100">
        <v>0</v>
      </c>
      <c r="AC59" s="304">
        <v>0</v>
      </c>
    </row>
    <row r="60" spans="1:29" ht="36">
      <c r="A60" s="101">
        <v>40021574</v>
      </c>
      <c r="B60" s="101" t="s">
        <v>217</v>
      </c>
      <c r="C60" s="103" t="s">
        <v>27</v>
      </c>
      <c r="D60" s="102" t="s">
        <v>222</v>
      </c>
      <c r="E60" s="102" t="s">
        <v>148</v>
      </c>
      <c r="F60" s="122" t="s">
        <v>258</v>
      </c>
      <c r="G60" s="102" t="s">
        <v>79</v>
      </c>
      <c r="H60" s="102" t="s">
        <v>172</v>
      </c>
      <c r="I60" s="102" t="s">
        <v>151</v>
      </c>
      <c r="J60" s="101">
        <v>2021</v>
      </c>
      <c r="K60" s="102">
        <v>11619</v>
      </c>
      <c r="L60" s="120">
        <v>204199</v>
      </c>
      <c r="M60" s="247" t="s">
        <v>178</v>
      </c>
      <c r="N60" s="307" t="s">
        <v>246</v>
      </c>
      <c r="O60" s="311">
        <v>204199</v>
      </c>
      <c r="P60" s="290">
        <v>1000</v>
      </c>
      <c r="Q60" s="312">
        <f t="shared" si="2"/>
        <v>0</v>
      </c>
      <c r="R60" s="344">
        <v>0</v>
      </c>
      <c r="S60" s="100">
        <v>0</v>
      </c>
      <c r="T60" s="100">
        <v>0</v>
      </c>
      <c r="U60" s="100">
        <v>0</v>
      </c>
      <c r="V60" s="100">
        <v>0</v>
      </c>
      <c r="W60" s="100">
        <v>0</v>
      </c>
      <c r="X60" s="100">
        <v>0</v>
      </c>
      <c r="Y60" s="100">
        <v>0</v>
      </c>
      <c r="Z60" s="100">
        <v>0</v>
      </c>
      <c r="AA60" s="100">
        <v>0</v>
      </c>
      <c r="AB60" s="100">
        <v>0</v>
      </c>
      <c r="AC60" s="304">
        <v>0</v>
      </c>
    </row>
    <row r="61" spans="1:29" ht="24">
      <c r="A61" s="101">
        <v>40038920</v>
      </c>
      <c r="B61" s="101" t="s">
        <v>217</v>
      </c>
      <c r="C61" s="103" t="s">
        <v>27</v>
      </c>
      <c r="D61" s="102" t="s">
        <v>222</v>
      </c>
      <c r="E61" s="102" t="s">
        <v>148</v>
      </c>
      <c r="F61" s="122" t="s">
        <v>260</v>
      </c>
      <c r="G61" s="102" t="s">
        <v>88</v>
      </c>
      <c r="H61" s="102" t="s">
        <v>220</v>
      </c>
      <c r="I61" s="102" t="s">
        <v>151</v>
      </c>
      <c r="J61" s="101">
        <v>2022</v>
      </c>
      <c r="K61" s="102">
        <v>12493</v>
      </c>
      <c r="L61" s="120">
        <v>474823</v>
      </c>
      <c r="M61" s="102" t="s">
        <v>221</v>
      </c>
      <c r="N61" s="307" t="s">
        <v>244</v>
      </c>
      <c r="O61" s="311">
        <v>16620</v>
      </c>
      <c r="P61" s="290">
        <v>1000</v>
      </c>
      <c r="Q61" s="312">
        <f t="shared" si="2"/>
        <v>0</v>
      </c>
      <c r="R61" s="344">
        <v>0</v>
      </c>
      <c r="S61" s="100">
        <v>0</v>
      </c>
      <c r="T61" s="100">
        <v>0</v>
      </c>
      <c r="U61" s="100">
        <v>0</v>
      </c>
      <c r="V61" s="100">
        <v>0</v>
      </c>
      <c r="W61" s="100">
        <v>0</v>
      </c>
      <c r="X61" s="100">
        <v>0</v>
      </c>
      <c r="Y61" s="100">
        <v>0</v>
      </c>
      <c r="Z61" s="100">
        <v>0</v>
      </c>
      <c r="AA61" s="100">
        <v>0</v>
      </c>
      <c r="AB61" s="100">
        <v>0</v>
      </c>
      <c r="AC61" s="304">
        <v>0</v>
      </c>
    </row>
    <row r="62" spans="1:29" ht="48">
      <c r="A62" s="101">
        <v>40045071</v>
      </c>
      <c r="B62" s="101" t="s">
        <v>217</v>
      </c>
      <c r="C62" s="103" t="s">
        <v>27</v>
      </c>
      <c r="D62" s="102" t="s">
        <v>222</v>
      </c>
      <c r="E62" s="102" t="s">
        <v>148</v>
      </c>
      <c r="F62" s="122" t="s">
        <v>261</v>
      </c>
      <c r="G62" s="102" t="s">
        <v>94</v>
      </c>
      <c r="H62" s="102" t="s">
        <v>154</v>
      </c>
      <c r="I62" s="102" t="s">
        <v>151</v>
      </c>
      <c r="J62" s="101">
        <v>2022</v>
      </c>
      <c r="K62" s="102">
        <v>12493</v>
      </c>
      <c r="L62" s="120">
        <v>144953</v>
      </c>
      <c r="M62" s="102" t="s">
        <v>180</v>
      </c>
      <c r="N62" s="307" t="s">
        <v>918</v>
      </c>
      <c r="O62" s="311">
        <v>144953</v>
      </c>
      <c r="P62" s="290">
        <v>1000</v>
      </c>
      <c r="Q62" s="312">
        <f t="shared" si="2"/>
        <v>0</v>
      </c>
      <c r="R62" s="344">
        <v>0</v>
      </c>
      <c r="S62" s="100">
        <v>0</v>
      </c>
      <c r="T62" s="100">
        <v>0</v>
      </c>
      <c r="U62" s="100">
        <v>0</v>
      </c>
      <c r="V62" s="100">
        <v>0</v>
      </c>
      <c r="W62" s="100">
        <v>0</v>
      </c>
      <c r="X62" s="100">
        <v>0</v>
      </c>
      <c r="Y62" s="100">
        <v>0</v>
      </c>
      <c r="Z62" s="100">
        <v>0</v>
      </c>
      <c r="AA62" s="100">
        <v>0</v>
      </c>
      <c r="AB62" s="100">
        <v>0</v>
      </c>
      <c r="AC62" s="304">
        <v>0</v>
      </c>
    </row>
    <row r="63" spans="1:29" ht="36">
      <c r="A63" s="101">
        <v>40067330</v>
      </c>
      <c r="B63" s="101" t="s">
        <v>217</v>
      </c>
      <c r="C63" s="103" t="s">
        <v>27</v>
      </c>
      <c r="D63" s="102" t="s">
        <v>222</v>
      </c>
      <c r="E63" s="102" t="s">
        <v>148</v>
      </c>
      <c r="F63" s="122" t="s">
        <v>262</v>
      </c>
      <c r="G63" s="102" t="s">
        <v>100</v>
      </c>
      <c r="H63" s="102" t="s">
        <v>225</v>
      </c>
      <c r="I63" s="102" t="s">
        <v>151</v>
      </c>
      <c r="J63" s="101">
        <v>2024</v>
      </c>
      <c r="K63" s="102" t="s">
        <v>263</v>
      </c>
      <c r="L63" s="120">
        <v>74139</v>
      </c>
      <c r="M63" s="102" t="s">
        <v>230</v>
      </c>
      <c r="N63" s="307" t="s">
        <v>264</v>
      </c>
      <c r="O63" s="311">
        <v>1000</v>
      </c>
      <c r="P63" s="290">
        <v>1000</v>
      </c>
      <c r="Q63" s="312">
        <f t="shared" si="2"/>
        <v>0</v>
      </c>
      <c r="R63" s="344">
        <v>0</v>
      </c>
      <c r="S63" s="100">
        <v>0</v>
      </c>
      <c r="T63" s="100">
        <v>0</v>
      </c>
      <c r="U63" s="100">
        <v>0</v>
      </c>
      <c r="V63" s="100">
        <v>0</v>
      </c>
      <c r="W63" s="100">
        <v>0</v>
      </c>
      <c r="X63" s="100">
        <v>0</v>
      </c>
      <c r="Y63" s="100">
        <v>0</v>
      </c>
      <c r="Z63" s="100">
        <v>0</v>
      </c>
      <c r="AA63" s="100">
        <v>0</v>
      </c>
      <c r="AB63" s="100">
        <v>0</v>
      </c>
      <c r="AC63" s="304">
        <v>0</v>
      </c>
    </row>
    <row r="64" spans="1:29" ht="36">
      <c r="A64" s="101">
        <v>40067330</v>
      </c>
      <c r="B64" s="101" t="s">
        <v>217</v>
      </c>
      <c r="C64" s="103" t="s">
        <v>38</v>
      </c>
      <c r="D64" s="102" t="s">
        <v>222</v>
      </c>
      <c r="E64" s="102" t="s">
        <v>148</v>
      </c>
      <c r="F64" s="122" t="s">
        <v>262</v>
      </c>
      <c r="G64" s="102" t="s">
        <v>100</v>
      </c>
      <c r="H64" s="102" t="s">
        <v>225</v>
      </c>
      <c r="I64" s="102" t="s">
        <v>151</v>
      </c>
      <c r="J64" s="101">
        <v>2024</v>
      </c>
      <c r="K64" s="102" t="s">
        <v>263</v>
      </c>
      <c r="L64" s="120">
        <v>106337</v>
      </c>
      <c r="M64" s="102" t="s">
        <v>230</v>
      </c>
      <c r="N64" s="307" t="s">
        <v>264</v>
      </c>
      <c r="O64" s="311">
        <v>1000</v>
      </c>
      <c r="P64" s="290">
        <v>1000</v>
      </c>
      <c r="Q64" s="312">
        <f t="shared" si="2"/>
        <v>0</v>
      </c>
      <c r="R64" s="344">
        <v>0</v>
      </c>
      <c r="S64" s="100">
        <v>0</v>
      </c>
      <c r="T64" s="100">
        <v>0</v>
      </c>
      <c r="U64" s="100">
        <v>0</v>
      </c>
      <c r="V64" s="100">
        <v>0</v>
      </c>
      <c r="W64" s="100">
        <v>0</v>
      </c>
      <c r="X64" s="100">
        <v>0</v>
      </c>
      <c r="Y64" s="100">
        <v>0</v>
      </c>
      <c r="Z64" s="100">
        <v>0</v>
      </c>
      <c r="AA64" s="100">
        <v>0</v>
      </c>
      <c r="AB64" s="100">
        <v>0</v>
      </c>
      <c r="AC64" s="304">
        <v>0</v>
      </c>
    </row>
    <row r="65" spans="1:35" ht="36">
      <c r="A65" s="101">
        <v>40059107</v>
      </c>
      <c r="B65" s="101" t="s">
        <v>217</v>
      </c>
      <c r="C65" s="103" t="s">
        <v>27</v>
      </c>
      <c r="D65" s="102" t="s">
        <v>222</v>
      </c>
      <c r="E65" s="102" t="s">
        <v>148</v>
      </c>
      <c r="F65" s="122" t="s">
        <v>265</v>
      </c>
      <c r="G65" s="102" t="s">
        <v>97</v>
      </c>
      <c r="H65" s="102" t="s">
        <v>154</v>
      </c>
      <c r="I65" s="102" t="s">
        <v>151</v>
      </c>
      <c r="J65" s="101">
        <v>2024</v>
      </c>
      <c r="K65" s="102">
        <v>14604</v>
      </c>
      <c r="L65" s="120">
        <v>1071619</v>
      </c>
      <c r="M65" s="102" t="s">
        <v>202</v>
      </c>
      <c r="N65" s="307" t="s">
        <v>246</v>
      </c>
      <c r="O65" s="311">
        <v>1071619</v>
      </c>
      <c r="P65" s="290">
        <v>748455</v>
      </c>
      <c r="Q65" s="312">
        <f t="shared" si="2"/>
        <v>0</v>
      </c>
      <c r="R65" s="344">
        <v>0</v>
      </c>
      <c r="S65" s="100">
        <v>0</v>
      </c>
      <c r="T65" s="100">
        <v>0</v>
      </c>
      <c r="U65" s="100">
        <v>0</v>
      </c>
      <c r="V65" s="100">
        <v>0</v>
      </c>
      <c r="W65" s="100">
        <v>0</v>
      </c>
      <c r="X65" s="100">
        <v>0</v>
      </c>
      <c r="Y65" s="100">
        <v>0</v>
      </c>
      <c r="Z65" s="100">
        <v>0</v>
      </c>
      <c r="AA65" s="100">
        <v>0</v>
      </c>
      <c r="AB65" s="100">
        <v>0</v>
      </c>
      <c r="AC65" s="304">
        <v>0</v>
      </c>
    </row>
    <row r="66" spans="1:35" ht="36">
      <c r="A66" s="101">
        <v>40068384</v>
      </c>
      <c r="B66" s="101" t="s">
        <v>217</v>
      </c>
      <c r="C66" s="103" t="s">
        <v>38</v>
      </c>
      <c r="D66" s="102" t="s">
        <v>222</v>
      </c>
      <c r="E66" s="102" t="s">
        <v>148</v>
      </c>
      <c r="F66" s="122" t="s">
        <v>266</v>
      </c>
      <c r="G66" s="102" t="s">
        <v>100</v>
      </c>
      <c r="H66" s="102" t="s">
        <v>225</v>
      </c>
      <c r="I66" s="102" t="s">
        <v>151</v>
      </c>
      <c r="J66" s="101">
        <v>2024</v>
      </c>
      <c r="K66" s="102">
        <v>14596</v>
      </c>
      <c r="L66" s="120">
        <v>284682</v>
      </c>
      <c r="M66" s="102" t="s">
        <v>230</v>
      </c>
      <c r="N66" s="307" t="s">
        <v>264</v>
      </c>
      <c r="O66" s="311">
        <v>284682</v>
      </c>
      <c r="P66" s="290">
        <v>1000</v>
      </c>
      <c r="Q66" s="312">
        <f t="shared" si="2"/>
        <v>0</v>
      </c>
      <c r="R66" s="344">
        <v>0</v>
      </c>
      <c r="S66" s="100">
        <v>0</v>
      </c>
      <c r="T66" s="100">
        <v>0</v>
      </c>
      <c r="U66" s="100">
        <v>0</v>
      </c>
      <c r="V66" s="100">
        <v>0</v>
      </c>
      <c r="W66" s="100">
        <v>0</v>
      </c>
      <c r="X66" s="100">
        <v>0</v>
      </c>
      <c r="Y66" s="100">
        <v>0</v>
      </c>
      <c r="Z66" s="100">
        <v>0</v>
      </c>
      <c r="AA66" s="100">
        <v>0</v>
      </c>
      <c r="AB66" s="100">
        <v>0</v>
      </c>
      <c r="AC66" s="304">
        <v>0</v>
      </c>
    </row>
    <row r="67" spans="1:35" ht="36">
      <c r="A67" s="101">
        <v>40068047</v>
      </c>
      <c r="B67" s="101" t="s">
        <v>217</v>
      </c>
      <c r="C67" s="103" t="s">
        <v>27</v>
      </c>
      <c r="D67" s="102" t="s">
        <v>222</v>
      </c>
      <c r="E67" s="102" t="s">
        <v>148</v>
      </c>
      <c r="F67" s="122" t="s">
        <v>267</v>
      </c>
      <c r="G67" s="102" t="s">
        <v>100</v>
      </c>
      <c r="H67" s="102" t="s">
        <v>225</v>
      </c>
      <c r="I67" s="102" t="s">
        <v>151</v>
      </c>
      <c r="J67" s="101">
        <v>2024</v>
      </c>
      <c r="K67" s="102">
        <v>14595</v>
      </c>
      <c r="L67" s="120">
        <v>266540</v>
      </c>
      <c r="M67" s="247" t="s">
        <v>230</v>
      </c>
      <c r="N67" s="307" t="s">
        <v>167</v>
      </c>
      <c r="O67" s="311">
        <v>266540</v>
      </c>
      <c r="P67" s="290">
        <v>266290</v>
      </c>
      <c r="Q67" s="312">
        <f t="shared" si="2"/>
        <v>266289.26299999998</v>
      </c>
      <c r="R67" s="344">
        <v>0</v>
      </c>
      <c r="S67" s="100">
        <v>266289.26299999998</v>
      </c>
      <c r="T67" s="100">
        <v>0</v>
      </c>
      <c r="U67" s="100">
        <v>0</v>
      </c>
      <c r="V67" s="100">
        <v>0</v>
      </c>
      <c r="W67" s="100">
        <v>0</v>
      </c>
      <c r="X67" s="100">
        <v>0</v>
      </c>
      <c r="Y67" s="100">
        <v>0</v>
      </c>
      <c r="Z67" s="100">
        <v>0</v>
      </c>
      <c r="AA67" s="100">
        <v>0</v>
      </c>
      <c r="AB67" s="100">
        <v>0</v>
      </c>
      <c r="AC67" s="304">
        <v>0</v>
      </c>
    </row>
    <row r="68" spans="1:35" ht="36">
      <c r="A68" s="101">
        <v>40066640</v>
      </c>
      <c r="B68" s="101" t="s">
        <v>217</v>
      </c>
      <c r="C68" s="103" t="s">
        <v>27</v>
      </c>
      <c r="D68" s="102" t="s">
        <v>222</v>
      </c>
      <c r="E68" s="102" t="s">
        <v>148</v>
      </c>
      <c r="F68" s="122" t="s">
        <v>268</v>
      </c>
      <c r="G68" s="102" t="s">
        <v>82</v>
      </c>
      <c r="H68" s="102" t="s">
        <v>225</v>
      </c>
      <c r="I68" s="102" t="s">
        <v>151</v>
      </c>
      <c r="J68" s="101">
        <v>2024</v>
      </c>
      <c r="K68" s="102">
        <v>14594</v>
      </c>
      <c r="L68" s="120">
        <v>111325</v>
      </c>
      <c r="M68" s="102" t="s">
        <v>228</v>
      </c>
      <c r="N68" s="307" t="s">
        <v>264</v>
      </c>
      <c r="O68" s="311">
        <v>146599</v>
      </c>
      <c r="P68" s="290">
        <v>1000</v>
      </c>
      <c r="Q68" s="312">
        <f t="shared" si="2"/>
        <v>0</v>
      </c>
      <c r="R68" s="344">
        <v>0</v>
      </c>
      <c r="S68" s="100">
        <v>0</v>
      </c>
      <c r="T68" s="100">
        <v>0</v>
      </c>
      <c r="U68" s="100">
        <v>0</v>
      </c>
      <c r="V68" s="100">
        <v>0</v>
      </c>
      <c r="W68" s="100">
        <v>0</v>
      </c>
      <c r="X68" s="100">
        <v>0</v>
      </c>
      <c r="Y68" s="100">
        <v>0</v>
      </c>
      <c r="Z68" s="100">
        <v>0</v>
      </c>
      <c r="AA68" s="100">
        <v>0</v>
      </c>
      <c r="AB68" s="100">
        <v>0</v>
      </c>
      <c r="AC68" s="304">
        <v>0</v>
      </c>
    </row>
    <row r="69" spans="1:35" ht="36">
      <c r="A69" s="101">
        <v>40066640</v>
      </c>
      <c r="B69" s="101" t="s">
        <v>217</v>
      </c>
      <c r="C69" s="103" t="s">
        <v>38</v>
      </c>
      <c r="D69" s="102" t="s">
        <v>222</v>
      </c>
      <c r="E69" s="102" t="s">
        <v>148</v>
      </c>
      <c r="F69" s="122" t="s">
        <v>268</v>
      </c>
      <c r="G69" s="102" t="s">
        <v>82</v>
      </c>
      <c r="H69" s="102" t="s">
        <v>225</v>
      </c>
      <c r="I69" s="102" t="s">
        <v>151</v>
      </c>
      <c r="J69" s="101">
        <v>2024</v>
      </c>
      <c r="K69" s="102">
        <v>14594</v>
      </c>
      <c r="L69" s="120">
        <v>39818</v>
      </c>
      <c r="M69" s="247" t="s">
        <v>228</v>
      </c>
      <c r="N69" s="307" t="s">
        <v>264</v>
      </c>
      <c r="O69" s="311">
        <v>0</v>
      </c>
      <c r="P69" s="290">
        <v>1000</v>
      </c>
      <c r="Q69" s="312">
        <f t="shared" si="2"/>
        <v>0</v>
      </c>
      <c r="R69" s="344">
        <v>0</v>
      </c>
      <c r="S69" s="100">
        <v>0</v>
      </c>
      <c r="T69" s="100">
        <v>0</v>
      </c>
      <c r="U69" s="100">
        <v>0</v>
      </c>
      <c r="V69" s="100">
        <v>0</v>
      </c>
      <c r="W69" s="100">
        <v>0</v>
      </c>
      <c r="X69" s="100">
        <v>0</v>
      </c>
      <c r="Y69" s="100">
        <v>0</v>
      </c>
      <c r="Z69" s="100">
        <v>0</v>
      </c>
      <c r="AA69" s="100">
        <v>0</v>
      </c>
      <c r="AB69" s="100">
        <v>0</v>
      </c>
      <c r="AC69" s="304">
        <v>0</v>
      </c>
    </row>
    <row r="70" spans="1:35" ht="36">
      <c r="A70" s="101">
        <v>40059916</v>
      </c>
      <c r="B70" s="101" t="s">
        <v>217</v>
      </c>
      <c r="C70" s="103" t="s">
        <v>27</v>
      </c>
      <c r="D70" s="199" t="s">
        <v>222</v>
      </c>
      <c r="E70" s="102" t="s">
        <v>148</v>
      </c>
      <c r="F70" s="122" t="s">
        <v>269</v>
      </c>
      <c r="G70" s="102" t="s">
        <v>80</v>
      </c>
      <c r="H70" s="102" t="s">
        <v>154</v>
      </c>
      <c r="I70" s="102" t="s">
        <v>151</v>
      </c>
      <c r="J70" s="101">
        <v>2024</v>
      </c>
      <c r="K70" s="102">
        <v>14590</v>
      </c>
      <c r="L70" s="120">
        <v>296980</v>
      </c>
      <c r="M70" s="247" t="s">
        <v>188</v>
      </c>
      <c r="N70" s="307" t="s">
        <v>264</v>
      </c>
      <c r="O70" s="311">
        <v>1000</v>
      </c>
      <c r="P70" s="290">
        <v>1000</v>
      </c>
      <c r="Q70" s="312">
        <f t="shared" si="2"/>
        <v>0</v>
      </c>
      <c r="R70" s="344">
        <v>0</v>
      </c>
      <c r="S70" s="100">
        <v>0</v>
      </c>
      <c r="T70" s="100">
        <v>0</v>
      </c>
      <c r="U70" s="100">
        <v>0</v>
      </c>
      <c r="V70" s="100">
        <v>0</v>
      </c>
      <c r="W70" s="100">
        <v>0</v>
      </c>
      <c r="X70" s="100">
        <v>0</v>
      </c>
      <c r="Y70" s="100">
        <v>0</v>
      </c>
      <c r="Z70" s="100">
        <v>0</v>
      </c>
      <c r="AA70" s="100">
        <v>0</v>
      </c>
      <c r="AB70" s="100">
        <v>0</v>
      </c>
      <c r="AC70" s="304">
        <v>0</v>
      </c>
    </row>
    <row r="71" spans="1:35" ht="36">
      <c r="A71" s="101">
        <v>40059916</v>
      </c>
      <c r="B71" s="101" t="s">
        <v>217</v>
      </c>
      <c r="C71" s="103" t="s">
        <v>38</v>
      </c>
      <c r="D71" s="249" t="s">
        <v>222</v>
      </c>
      <c r="E71" s="102" t="s">
        <v>148</v>
      </c>
      <c r="F71" s="122" t="s">
        <v>269</v>
      </c>
      <c r="G71" s="102" t="s">
        <v>80</v>
      </c>
      <c r="H71" s="102" t="s">
        <v>154</v>
      </c>
      <c r="I71" s="102" t="s">
        <v>151</v>
      </c>
      <c r="J71" s="101">
        <v>2024</v>
      </c>
      <c r="K71" s="102">
        <v>14590</v>
      </c>
      <c r="L71" s="120">
        <v>256676</v>
      </c>
      <c r="M71" s="102" t="s">
        <v>188</v>
      </c>
      <c r="N71" s="307" t="s">
        <v>264</v>
      </c>
      <c r="O71" s="311">
        <v>1000</v>
      </c>
      <c r="P71" s="290">
        <v>1000</v>
      </c>
      <c r="Q71" s="312">
        <f t="shared" si="2"/>
        <v>0</v>
      </c>
      <c r="R71" s="344">
        <v>0</v>
      </c>
      <c r="S71" s="100">
        <v>0</v>
      </c>
      <c r="T71" s="100">
        <v>0</v>
      </c>
      <c r="U71" s="100">
        <v>0</v>
      </c>
      <c r="V71" s="100">
        <v>0</v>
      </c>
      <c r="W71" s="100">
        <v>0</v>
      </c>
      <c r="X71" s="100">
        <v>0</v>
      </c>
      <c r="Y71" s="100">
        <v>0</v>
      </c>
      <c r="Z71" s="100">
        <v>0</v>
      </c>
      <c r="AA71" s="100">
        <v>0</v>
      </c>
      <c r="AB71" s="100">
        <v>0</v>
      </c>
      <c r="AC71" s="304">
        <v>0</v>
      </c>
    </row>
    <row r="72" spans="1:35" ht="36">
      <c r="A72" s="101">
        <v>40055683</v>
      </c>
      <c r="B72" s="102" t="s">
        <v>217</v>
      </c>
      <c r="C72" s="103" t="s">
        <v>38</v>
      </c>
      <c r="D72" s="249" t="s">
        <v>222</v>
      </c>
      <c r="E72" s="102" t="s">
        <v>148</v>
      </c>
      <c r="F72" s="122" t="s">
        <v>270</v>
      </c>
      <c r="G72" s="102" t="s">
        <v>100</v>
      </c>
      <c r="H72" s="102" t="s">
        <v>225</v>
      </c>
      <c r="I72" s="102" t="s">
        <v>151</v>
      </c>
      <c r="J72" s="101">
        <v>2024</v>
      </c>
      <c r="K72" s="102">
        <v>14533</v>
      </c>
      <c r="L72" s="122">
        <v>265885</v>
      </c>
      <c r="M72" s="102" t="s">
        <v>271</v>
      </c>
      <c r="N72" s="307" t="s">
        <v>264</v>
      </c>
      <c r="O72" s="311">
        <v>1000</v>
      </c>
      <c r="P72" s="290">
        <v>1000</v>
      </c>
      <c r="Q72" s="312">
        <f t="shared" si="2"/>
        <v>0</v>
      </c>
      <c r="R72" s="344">
        <v>0</v>
      </c>
      <c r="S72" s="100">
        <v>0</v>
      </c>
      <c r="T72" s="100">
        <v>0</v>
      </c>
      <c r="U72" s="100">
        <v>0</v>
      </c>
      <c r="V72" s="100">
        <v>0</v>
      </c>
      <c r="W72" s="100">
        <v>0</v>
      </c>
      <c r="X72" s="100">
        <v>0</v>
      </c>
      <c r="Y72" s="100">
        <v>0</v>
      </c>
      <c r="Z72" s="100">
        <v>0</v>
      </c>
      <c r="AA72" s="100">
        <v>0</v>
      </c>
      <c r="AB72" s="100">
        <v>0</v>
      </c>
      <c r="AC72" s="304">
        <v>0</v>
      </c>
      <c r="AD72" s="119"/>
      <c r="AE72" s="119"/>
      <c r="AF72" s="119"/>
      <c r="AG72" s="119"/>
      <c r="AH72" s="119"/>
      <c r="AI72" s="119"/>
    </row>
    <row r="73" spans="1:35" ht="36">
      <c r="A73" s="101">
        <v>40063738</v>
      </c>
      <c r="B73" s="101" t="s">
        <v>217</v>
      </c>
      <c r="C73" s="103" t="s">
        <v>38</v>
      </c>
      <c r="D73" s="102" t="s">
        <v>222</v>
      </c>
      <c r="E73" s="102" t="s">
        <v>148</v>
      </c>
      <c r="F73" s="122" t="s">
        <v>272</v>
      </c>
      <c r="G73" s="102" t="s">
        <v>81</v>
      </c>
      <c r="H73" s="102" t="s">
        <v>220</v>
      </c>
      <c r="I73" s="102" t="s">
        <v>151</v>
      </c>
      <c r="J73" s="101">
        <v>2024</v>
      </c>
      <c r="K73" s="102">
        <v>14578</v>
      </c>
      <c r="L73" s="120">
        <v>1257966</v>
      </c>
      <c r="M73" s="102" t="s">
        <v>221</v>
      </c>
      <c r="N73" s="307" t="s">
        <v>264</v>
      </c>
      <c r="O73" s="311">
        <v>1257966</v>
      </c>
      <c r="P73" s="290">
        <v>1000</v>
      </c>
      <c r="Q73" s="312">
        <f t="shared" si="2"/>
        <v>0</v>
      </c>
      <c r="R73" s="344">
        <v>0</v>
      </c>
      <c r="S73" s="100">
        <v>0</v>
      </c>
      <c r="T73" s="100">
        <v>0</v>
      </c>
      <c r="U73" s="100">
        <v>0</v>
      </c>
      <c r="V73" s="100">
        <v>0</v>
      </c>
      <c r="W73" s="100">
        <v>0</v>
      </c>
      <c r="X73" s="100">
        <v>0</v>
      </c>
      <c r="Y73" s="100">
        <v>0</v>
      </c>
      <c r="Z73" s="100">
        <v>0</v>
      </c>
      <c r="AA73" s="100">
        <v>0</v>
      </c>
      <c r="AB73" s="100">
        <v>0</v>
      </c>
      <c r="AC73" s="304">
        <v>0</v>
      </c>
      <c r="AD73" s="119"/>
      <c r="AE73" s="119"/>
      <c r="AF73" s="119"/>
      <c r="AG73" s="119"/>
      <c r="AH73" s="119"/>
      <c r="AI73" s="119"/>
    </row>
    <row r="74" spans="1:35" ht="36">
      <c r="A74" s="101">
        <v>40045057</v>
      </c>
      <c r="B74" s="102" t="s">
        <v>217</v>
      </c>
      <c r="C74" s="103" t="s">
        <v>38</v>
      </c>
      <c r="D74" s="249" t="s">
        <v>222</v>
      </c>
      <c r="E74" s="102" t="s">
        <v>148</v>
      </c>
      <c r="F74" s="122" t="s">
        <v>273</v>
      </c>
      <c r="G74" s="102" t="s">
        <v>96</v>
      </c>
      <c r="H74" s="102" t="s">
        <v>220</v>
      </c>
      <c r="I74" s="102" t="s">
        <v>151</v>
      </c>
      <c r="J74" s="101">
        <v>2024</v>
      </c>
      <c r="K74" s="102">
        <v>14587</v>
      </c>
      <c r="L74" s="122">
        <v>378819</v>
      </c>
      <c r="M74" s="102" t="s">
        <v>221</v>
      </c>
      <c r="N74" s="307" t="s">
        <v>264</v>
      </c>
      <c r="O74" s="311">
        <v>378819</v>
      </c>
      <c r="P74" s="290">
        <v>378819</v>
      </c>
      <c r="Q74" s="312">
        <f t="shared" si="2"/>
        <v>0</v>
      </c>
      <c r="R74" s="344">
        <v>0</v>
      </c>
      <c r="S74" s="100">
        <v>0</v>
      </c>
      <c r="T74" s="100">
        <v>0</v>
      </c>
      <c r="U74" s="100">
        <v>0</v>
      </c>
      <c r="V74" s="100">
        <v>0</v>
      </c>
      <c r="W74" s="100">
        <v>0</v>
      </c>
      <c r="X74" s="100">
        <v>0</v>
      </c>
      <c r="Y74" s="100">
        <v>0</v>
      </c>
      <c r="Z74" s="100">
        <v>0</v>
      </c>
      <c r="AA74" s="100">
        <v>0</v>
      </c>
      <c r="AB74" s="100">
        <v>0</v>
      </c>
      <c r="AC74" s="304">
        <v>0</v>
      </c>
      <c r="AD74" s="119"/>
      <c r="AE74" s="119"/>
      <c r="AF74" s="119"/>
      <c r="AG74" s="119"/>
      <c r="AH74" s="119"/>
      <c r="AI74" s="119"/>
    </row>
    <row r="75" spans="1:35" ht="24">
      <c r="A75" s="101">
        <v>40066379</v>
      </c>
      <c r="B75" s="102" t="s">
        <v>217</v>
      </c>
      <c r="C75" s="103" t="s">
        <v>27</v>
      </c>
      <c r="D75" s="249" t="s">
        <v>222</v>
      </c>
      <c r="E75" s="102" t="s">
        <v>148</v>
      </c>
      <c r="F75" s="122" t="s">
        <v>274</v>
      </c>
      <c r="G75" s="102" t="s">
        <v>100</v>
      </c>
      <c r="H75" s="102" t="s">
        <v>256</v>
      </c>
      <c r="I75" s="102" t="s">
        <v>151</v>
      </c>
      <c r="J75" s="101">
        <v>2025</v>
      </c>
      <c r="K75" s="102">
        <v>14977</v>
      </c>
      <c r="L75" s="122">
        <v>531460</v>
      </c>
      <c r="M75" s="102" t="s">
        <v>257</v>
      </c>
      <c r="N75" s="307" t="s">
        <v>246</v>
      </c>
      <c r="O75" s="311">
        <v>1000</v>
      </c>
      <c r="P75" s="290">
        <v>0</v>
      </c>
      <c r="Q75" s="312">
        <f t="shared" si="2"/>
        <v>0</v>
      </c>
      <c r="R75" s="344">
        <v>0</v>
      </c>
      <c r="S75" s="100">
        <v>0</v>
      </c>
      <c r="T75" s="100">
        <v>0</v>
      </c>
      <c r="U75" s="100">
        <v>0</v>
      </c>
      <c r="V75" s="100">
        <v>0</v>
      </c>
      <c r="W75" s="100">
        <v>0</v>
      </c>
      <c r="X75" s="100">
        <v>0</v>
      </c>
      <c r="Y75" s="100">
        <v>0</v>
      </c>
      <c r="Z75" s="100">
        <v>0</v>
      </c>
      <c r="AA75" s="100">
        <v>0</v>
      </c>
      <c r="AB75" s="100">
        <v>0</v>
      </c>
      <c r="AC75" s="304">
        <v>0</v>
      </c>
      <c r="AD75" s="119"/>
      <c r="AE75" s="119"/>
      <c r="AF75" s="119"/>
      <c r="AG75" s="119"/>
      <c r="AH75" s="119"/>
      <c r="AI75" s="119"/>
    </row>
    <row r="76" spans="1:35" ht="36">
      <c r="A76" s="101">
        <v>40064628</v>
      </c>
      <c r="B76" s="102" t="s">
        <v>217</v>
      </c>
      <c r="C76" s="103" t="s">
        <v>38</v>
      </c>
      <c r="D76" s="249" t="s">
        <v>222</v>
      </c>
      <c r="E76" s="102" t="s">
        <v>148</v>
      </c>
      <c r="F76" s="122" t="s">
        <v>275</v>
      </c>
      <c r="G76" s="102" t="s">
        <v>100</v>
      </c>
      <c r="H76" s="102" t="s">
        <v>256</v>
      </c>
      <c r="I76" s="102" t="s">
        <v>151</v>
      </c>
      <c r="J76" s="101">
        <v>2025</v>
      </c>
      <c r="K76" s="102">
        <v>14977</v>
      </c>
      <c r="L76" s="122">
        <v>431639</v>
      </c>
      <c r="M76" s="102" t="s">
        <v>257</v>
      </c>
      <c r="N76" s="307" t="s">
        <v>264</v>
      </c>
      <c r="O76" s="311">
        <v>1000</v>
      </c>
      <c r="P76" s="290">
        <v>1000</v>
      </c>
      <c r="Q76" s="312">
        <f t="shared" si="2"/>
        <v>0</v>
      </c>
      <c r="R76" s="344">
        <v>0</v>
      </c>
      <c r="S76" s="100">
        <v>0</v>
      </c>
      <c r="T76" s="100">
        <v>0</v>
      </c>
      <c r="U76" s="100">
        <v>0</v>
      </c>
      <c r="V76" s="100">
        <v>0</v>
      </c>
      <c r="W76" s="100">
        <v>0</v>
      </c>
      <c r="X76" s="100">
        <v>0</v>
      </c>
      <c r="Y76" s="100">
        <v>0</v>
      </c>
      <c r="Z76" s="100">
        <v>0</v>
      </c>
      <c r="AA76" s="100">
        <v>0</v>
      </c>
      <c r="AB76" s="100">
        <v>0</v>
      </c>
      <c r="AC76" s="304">
        <v>0</v>
      </c>
    </row>
    <row r="77" spans="1:35" ht="24">
      <c r="A77" s="101">
        <v>40007897</v>
      </c>
      <c r="B77" s="101" t="s">
        <v>217</v>
      </c>
      <c r="C77" s="103" t="s">
        <v>27</v>
      </c>
      <c r="D77" s="101" t="s">
        <v>222</v>
      </c>
      <c r="E77" s="102" t="s">
        <v>148</v>
      </c>
      <c r="F77" s="122" t="s">
        <v>276</v>
      </c>
      <c r="G77" s="102" t="s">
        <v>83</v>
      </c>
      <c r="H77" s="102" t="s">
        <v>237</v>
      </c>
      <c r="I77" s="102" t="s">
        <v>151</v>
      </c>
      <c r="J77" s="101">
        <v>2018</v>
      </c>
      <c r="K77" s="102">
        <v>9636</v>
      </c>
      <c r="L77" s="102">
        <v>319277</v>
      </c>
      <c r="M77" s="247" t="s">
        <v>196</v>
      </c>
      <c r="N77" s="307" t="s">
        <v>246</v>
      </c>
      <c r="O77" s="311">
        <v>199277</v>
      </c>
      <c r="P77" s="290">
        <v>199277</v>
      </c>
      <c r="Q77" s="312">
        <f t="shared" si="2"/>
        <v>0</v>
      </c>
      <c r="R77" s="344">
        <v>0</v>
      </c>
      <c r="S77" s="100">
        <v>0</v>
      </c>
      <c r="T77" s="100">
        <v>0</v>
      </c>
      <c r="U77" s="100">
        <v>0</v>
      </c>
      <c r="V77" s="100">
        <v>0</v>
      </c>
      <c r="W77" s="100">
        <v>0</v>
      </c>
      <c r="X77" s="100">
        <v>0</v>
      </c>
      <c r="Y77" s="100">
        <v>0</v>
      </c>
      <c r="Z77" s="100">
        <v>0</v>
      </c>
      <c r="AA77" s="100">
        <v>0</v>
      </c>
      <c r="AB77" s="100">
        <v>0</v>
      </c>
      <c r="AC77" s="304">
        <v>0</v>
      </c>
    </row>
    <row r="78" spans="1:35" ht="36">
      <c r="A78" s="101">
        <v>40068180</v>
      </c>
      <c r="B78" s="102" t="s">
        <v>217</v>
      </c>
      <c r="C78" s="103" t="s">
        <v>27</v>
      </c>
      <c r="D78" s="249" t="s">
        <v>222</v>
      </c>
      <c r="E78" s="102" t="s">
        <v>148</v>
      </c>
      <c r="F78" s="122" t="s">
        <v>277</v>
      </c>
      <c r="G78" s="102" t="s">
        <v>89</v>
      </c>
      <c r="H78" s="102" t="s">
        <v>220</v>
      </c>
      <c r="I78" s="102" t="s">
        <v>151</v>
      </c>
      <c r="J78" s="101">
        <v>2024</v>
      </c>
      <c r="K78" s="102">
        <v>14671</v>
      </c>
      <c r="L78" s="122">
        <v>144079</v>
      </c>
      <c r="M78" s="102" t="s">
        <v>192</v>
      </c>
      <c r="N78" s="307" t="s">
        <v>246</v>
      </c>
      <c r="O78" s="311">
        <v>144079</v>
      </c>
      <c r="P78" s="290">
        <v>1000</v>
      </c>
      <c r="Q78" s="312">
        <f t="shared" si="2"/>
        <v>0</v>
      </c>
      <c r="R78" s="344">
        <v>0</v>
      </c>
      <c r="S78" s="100">
        <v>0</v>
      </c>
      <c r="T78" s="100">
        <v>0</v>
      </c>
      <c r="U78" s="100">
        <v>0</v>
      </c>
      <c r="V78" s="100">
        <v>0</v>
      </c>
      <c r="W78" s="100">
        <v>0</v>
      </c>
      <c r="X78" s="100">
        <v>0</v>
      </c>
      <c r="Y78" s="100">
        <v>0</v>
      </c>
      <c r="Z78" s="100">
        <v>0</v>
      </c>
      <c r="AA78" s="100">
        <v>0</v>
      </c>
      <c r="AB78" s="100">
        <v>0</v>
      </c>
      <c r="AC78" s="304">
        <v>0</v>
      </c>
    </row>
    <row r="79" spans="1:35" ht="36">
      <c r="A79" s="101">
        <v>40068200</v>
      </c>
      <c r="B79" s="101" t="s">
        <v>217</v>
      </c>
      <c r="C79" s="103" t="s">
        <v>27</v>
      </c>
      <c r="D79" s="101" t="s">
        <v>222</v>
      </c>
      <c r="E79" s="102" t="s">
        <v>148</v>
      </c>
      <c r="F79" s="122" t="s">
        <v>278</v>
      </c>
      <c r="G79" s="102" t="s">
        <v>80</v>
      </c>
      <c r="H79" s="102" t="s">
        <v>220</v>
      </c>
      <c r="I79" s="102" t="s">
        <v>151</v>
      </c>
      <c r="J79" s="101">
        <v>2024</v>
      </c>
      <c r="K79" s="102">
        <v>14719</v>
      </c>
      <c r="L79" s="102">
        <v>198492</v>
      </c>
      <c r="M79" s="102" t="s">
        <v>188</v>
      </c>
      <c r="N79" s="307" t="s">
        <v>264</v>
      </c>
      <c r="O79" s="311">
        <v>1000</v>
      </c>
      <c r="P79" s="290">
        <v>1000</v>
      </c>
      <c r="Q79" s="312">
        <f t="shared" si="2"/>
        <v>0</v>
      </c>
      <c r="R79" s="344">
        <v>0</v>
      </c>
      <c r="S79" s="100">
        <v>0</v>
      </c>
      <c r="T79" s="100">
        <v>0</v>
      </c>
      <c r="U79" s="100">
        <v>0</v>
      </c>
      <c r="V79" s="100">
        <v>0</v>
      </c>
      <c r="W79" s="100">
        <v>0</v>
      </c>
      <c r="X79" s="100">
        <v>0</v>
      </c>
      <c r="Y79" s="100">
        <v>0</v>
      </c>
      <c r="Z79" s="100">
        <v>0</v>
      </c>
      <c r="AA79" s="100">
        <v>0</v>
      </c>
      <c r="AB79" s="100">
        <v>0</v>
      </c>
      <c r="AC79" s="304">
        <v>0</v>
      </c>
    </row>
    <row r="80" spans="1:35" ht="24">
      <c r="A80" s="101">
        <v>40068853</v>
      </c>
      <c r="B80" s="101" t="s">
        <v>217</v>
      </c>
      <c r="C80" s="103" t="s">
        <v>27</v>
      </c>
      <c r="D80" s="101" t="s">
        <v>222</v>
      </c>
      <c r="E80" s="102" t="s">
        <v>148</v>
      </c>
      <c r="F80" s="122" t="s">
        <v>279</v>
      </c>
      <c r="G80" s="102" t="s">
        <v>100</v>
      </c>
      <c r="H80" s="102" t="s">
        <v>220</v>
      </c>
      <c r="I80" s="102" t="s">
        <v>151</v>
      </c>
      <c r="J80" s="101">
        <v>2024</v>
      </c>
      <c r="K80" s="102">
        <v>14721</v>
      </c>
      <c r="L80" s="102">
        <v>2553901</v>
      </c>
      <c r="M80" s="102" t="s">
        <v>221</v>
      </c>
      <c r="N80" s="307" t="s">
        <v>479</v>
      </c>
      <c r="O80" s="311">
        <v>2046120</v>
      </c>
      <c r="P80" s="290">
        <v>1910319</v>
      </c>
      <c r="Q80" s="312">
        <f t="shared" si="2"/>
        <v>0</v>
      </c>
      <c r="R80" s="344">
        <v>0</v>
      </c>
      <c r="S80" s="100">
        <v>0</v>
      </c>
      <c r="T80" s="100">
        <v>0</v>
      </c>
      <c r="U80" s="100">
        <v>0</v>
      </c>
      <c r="V80" s="100">
        <v>0</v>
      </c>
      <c r="W80" s="100">
        <v>0</v>
      </c>
      <c r="X80" s="100">
        <v>0</v>
      </c>
      <c r="Y80" s="100">
        <v>0</v>
      </c>
      <c r="Z80" s="100">
        <v>0</v>
      </c>
      <c r="AA80" s="100">
        <v>0</v>
      </c>
      <c r="AB80" s="100">
        <v>0</v>
      </c>
      <c r="AC80" s="304">
        <v>0</v>
      </c>
    </row>
    <row r="81" spans="1:29" ht="36">
      <c r="A81" s="101">
        <v>40052762</v>
      </c>
      <c r="B81" s="101" t="s">
        <v>217</v>
      </c>
      <c r="C81" s="103" t="s">
        <v>27</v>
      </c>
      <c r="D81" s="101" t="s">
        <v>222</v>
      </c>
      <c r="E81" s="102" t="s">
        <v>148</v>
      </c>
      <c r="F81" s="122" t="s">
        <v>280</v>
      </c>
      <c r="G81" s="102" t="s">
        <v>97</v>
      </c>
      <c r="H81" s="102" t="s">
        <v>220</v>
      </c>
      <c r="I81" s="102" t="s">
        <v>151</v>
      </c>
      <c r="J81" s="101">
        <v>2024</v>
      </c>
      <c r="K81" s="102">
        <v>14722</v>
      </c>
      <c r="L81" s="102">
        <v>186053</v>
      </c>
      <c r="M81" s="102" t="s">
        <v>202</v>
      </c>
      <c r="N81" s="307" t="s">
        <v>264</v>
      </c>
      <c r="O81" s="311">
        <v>186053</v>
      </c>
      <c r="P81" s="290">
        <v>0</v>
      </c>
      <c r="Q81" s="312">
        <f t="shared" si="2"/>
        <v>0</v>
      </c>
      <c r="R81" s="344">
        <v>0</v>
      </c>
      <c r="S81" s="100">
        <v>0</v>
      </c>
      <c r="T81" s="100">
        <v>0</v>
      </c>
      <c r="U81" s="100">
        <v>0</v>
      </c>
      <c r="V81" s="100">
        <v>0</v>
      </c>
      <c r="W81" s="100">
        <v>0</v>
      </c>
      <c r="X81" s="100">
        <v>0</v>
      </c>
      <c r="Y81" s="100">
        <v>0</v>
      </c>
      <c r="Z81" s="100">
        <v>0</v>
      </c>
      <c r="AA81" s="100">
        <v>0</v>
      </c>
      <c r="AB81" s="100">
        <v>0</v>
      </c>
      <c r="AC81" s="304">
        <v>0</v>
      </c>
    </row>
    <row r="82" spans="1:29" ht="36">
      <c r="A82" s="101">
        <v>40064781</v>
      </c>
      <c r="B82" s="101" t="s">
        <v>217</v>
      </c>
      <c r="C82" s="103" t="s">
        <v>38</v>
      </c>
      <c r="D82" s="101" t="s">
        <v>222</v>
      </c>
      <c r="E82" s="102" t="s">
        <v>148</v>
      </c>
      <c r="F82" s="122" t="s">
        <v>281</v>
      </c>
      <c r="G82" s="102" t="s">
        <v>100</v>
      </c>
      <c r="H82" s="102" t="s">
        <v>220</v>
      </c>
      <c r="I82" s="102" t="s">
        <v>151</v>
      </c>
      <c r="J82" s="101">
        <v>2024</v>
      </c>
      <c r="K82" s="102">
        <v>14668</v>
      </c>
      <c r="L82" s="102">
        <v>472972</v>
      </c>
      <c r="M82" s="102" t="s">
        <v>221</v>
      </c>
      <c r="N82" s="307" t="s">
        <v>264</v>
      </c>
      <c r="O82" s="311">
        <v>472972</v>
      </c>
      <c r="P82" s="290">
        <v>1000</v>
      </c>
      <c r="Q82" s="312">
        <f t="shared" si="2"/>
        <v>0</v>
      </c>
      <c r="R82" s="344">
        <v>0</v>
      </c>
      <c r="S82" s="100">
        <v>0</v>
      </c>
      <c r="T82" s="100">
        <v>0</v>
      </c>
      <c r="U82" s="100">
        <v>0</v>
      </c>
      <c r="V82" s="100">
        <v>0</v>
      </c>
      <c r="W82" s="100">
        <v>0</v>
      </c>
      <c r="X82" s="100">
        <v>0</v>
      </c>
      <c r="Y82" s="100">
        <v>0</v>
      </c>
      <c r="Z82" s="100">
        <v>0</v>
      </c>
      <c r="AA82" s="100">
        <v>0</v>
      </c>
      <c r="AB82" s="100">
        <v>0</v>
      </c>
      <c r="AC82" s="304">
        <v>0</v>
      </c>
    </row>
    <row r="83" spans="1:29" ht="24">
      <c r="A83" s="101">
        <v>40068365</v>
      </c>
      <c r="B83" s="101" t="s">
        <v>217</v>
      </c>
      <c r="C83" s="103" t="s">
        <v>38</v>
      </c>
      <c r="D83" s="101" t="s">
        <v>222</v>
      </c>
      <c r="E83" s="102" t="s">
        <v>148</v>
      </c>
      <c r="F83" s="122" t="s">
        <v>282</v>
      </c>
      <c r="G83" s="102" t="s">
        <v>96</v>
      </c>
      <c r="H83" s="102" t="s">
        <v>220</v>
      </c>
      <c r="I83" s="102" t="s">
        <v>151</v>
      </c>
      <c r="J83" s="101">
        <v>2024</v>
      </c>
      <c r="K83" s="102">
        <v>14692</v>
      </c>
      <c r="L83" s="102">
        <v>341633</v>
      </c>
      <c r="M83" s="102" t="s">
        <v>184</v>
      </c>
      <c r="N83" s="307" t="s">
        <v>479</v>
      </c>
      <c r="O83" s="311">
        <v>341633</v>
      </c>
      <c r="P83" s="290">
        <v>341000</v>
      </c>
      <c r="Q83" s="312">
        <f t="shared" si="2"/>
        <v>340632</v>
      </c>
      <c r="R83" s="344">
        <v>0</v>
      </c>
      <c r="S83" s="100">
        <v>340632</v>
      </c>
      <c r="T83" s="100">
        <v>0</v>
      </c>
      <c r="U83" s="100">
        <v>0</v>
      </c>
      <c r="V83" s="100">
        <v>0</v>
      </c>
      <c r="W83" s="100">
        <v>0</v>
      </c>
      <c r="X83" s="100">
        <v>0</v>
      </c>
      <c r="Y83" s="100">
        <v>0</v>
      </c>
      <c r="Z83" s="100">
        <v>0</v>
      </c>
      <c r="AA83" s="100">
        <v>0</v>
      </c>
      <c r="AB83" s="100">
        <v>0</v>
      </c>
      <c r="AC83" s="304">
        <v>0</v>
      </c>
    </row>
    <row r="84" spans="1:29" ht="36">
      <c r="A84" s="101">
        <v>40068481</v>
      </c>
      <c r="B84" s="101" t="s">
        <v>217</v>
      </c>
      <c r="C84" s="103" t="s">
        <v>38</v>
      </c>
      <c r="D84" s="101" t="s">
        <v>283</v>
      </c>
      <c r="E84" s="102" t="s">
        <v>148</v>
      </c>
      <c r="F84" s="122" t="s">
        <v>284</v>
      </c>
      <c r="G84" s="102" t="s">
        <v>100</v>
      </c>
      <c r="H84" s="102" t="s">
        <v>220</v>
      </c>
      <c r="I84" s="102" t="s">
        <v>151</v>
      </c>
      <c r="J84" s="101">
        <v>2025</v>
      </c>
      <c r="K84" s="102">
        <v>15216</v>
      </c>
      <c r="L84" s="102">
        <v>489811</v>
      </c>
      <c r="M84" s="102" t="s">
        <v>221</v>
      </c>
      <c r="N84" s="307" t="s">
        <v>246</v>
      </c>
      <c r="O84" s="311">
        <v>489811</v>
      </c>
      <c r="P84" s="290">
        <v>1000</v>
      </c>
      <c r="Q84" s="312">
        <f t="shared" si="2"/>
        <v>0</v>
      </c>
      <c r="R84" s="344">
        <v>0</v>
      </c>
      <c r="S84" s="100">
        <v>0</v>
      </c>
      <c r="T84" s="100">
        <v>0</v>
      </c>
      <c r="U84" s="100">
        <v>0</v>
      </c>
      <c r="V84" s="100">
        <v>0</v>
      </c>
      <c r="W84" s="100">
        <v>0</v>
      </c>
      <c r="X84" s="100">
        <v>0</v>
      </c>
      <c r="Y84" s="100">
        <v>0</v>
      </c>
      <c r="Z84" s="100">
        <v>0</v>
      </c>
      <c r="AA84" s="100">
        <v>0</v>
      </c>
      <c r="AB84" s="100">
        <v>0</v>
      </c>
      <c r="AC84" s="304">
        <v>0</v>
      </c>
    </row>
    <row r="85" spans="1:29" ht="36">
      <c r="A85" s="101">
        <v>40064580</v>
      </c>
      <c r="B85" s="101" t="s">
        <v>217</v>
      </c>
      <c r="C85" s="103" t="s">
        <v>27</v>
      </c>
      <c r="D85" s="101"/>
      <c r="E85" s="102" t="s">
        <v>148</v>
      </c>
      <c r="F85" s="122" t="s">
        <v>285</v>
      </c>
      <c r="G85" s="102" t="s">
        <v>100</v>
      </c>
      <c r="H85" s="102" t="s">
        <v>220</v>
      </c>
      <c r="I85" s="102" t="s">
        <v>151</v>
      </c>
      <c r="J85" s="101">
        <v>2025</v>
      </c>
      <c r="K85" s="102">
        <v>15215</v>
      </c>
      <c r="L85" s="102">
        <v>46396</v>
      </c>
      <c r="M85" s="102" t="s">
        <v>221</v>
      </c>
      <c r="N85" s="307" t="s">
        <v>264</v>
      </c>
      <c r="O85" s="311">
        <v>46396</v>
      </c>
      <c r="P85" s="290">
        <v>1000</v>
      </c>
      <c r="Q85" s="312">
        <f t="shared" si="2"/>
        <v>0</v>
      </c>
      <c r="R85" s="344">
        <v>0</v>
      </c>
      <c r="S85" s="100">
        <v>0</v>
      </c>
      <c r="T85" s="100">
        <v>0</v>
      </c>
      <c r="U85" s="100">
        <v>0</v>
      </c>
      <c r="V85" s="100">
        <v>0</v>
      </c>
      <c r="W85" s="100">
        <v>0</v>
      </c>
      <c r="X85" s="100">
        <v>0</v>
      </c>
      <c r="Y85" s="100">
        <v>0</v>
      </c>
      <c r="Z85" s="100">
        <v>0</v>
      </c>
      <c r="AA85" s="100">
        <v>0</v>
      </c>
      <c r="AB85" s="100">
        <v>0</v>
      </c>
      <c r="AC85" s="304">
        <v>0</v>
      </c>
    </row>
    <row r="86" spans="1:29" ht="36">
      <c r="A86" s="101">
        <v>40076540</v>
      </c>
      <c r="B86" s="101" t="s">
        <v>217</v>
      </c>
      <c r="C86" s="103" t="s">
        <v>38</v>
      </c>
      <c r="D86" s="101"/>
      <c r="E86" s="102" t="s">
        <v>148</v>
      </c>
      <c r="F86" s="122" t="s">
        <v>286</v>
      </c>
      <c r="G86" s="102" t="s">
        <v>100</v>
      </c>
      <c r="H86" s="102" t="s">
        <v>287</v>
      </c>
      <c r="I86" s="102" t="s">
        <v>151</v>
      </c>
      <c r="J86" s="101">
        <v>2025</v>
      </c>
      <c r="K86" s="102">
        <v>15541</v>
      </c>
      <c r="L86" s="102">
        <v>1719312</v>
      </c>
      <c r="M86" s="102" t="s">
        <v>228</v>
      </c>
      <c r="N86" s="307" t="s">
        <v>264</v>
      </c>
      <c r="O86" s="311">
        <v>340092</v>
      </c>
      <c r="P86" s="290">
        <v>200000</v>
      </c>
      <c r="Q86" s="312">
        <f t="shared" si="2"/>
        <v>0</v>
      </c>
      <c r="R86" s="344">
        <v>0</v>
      </c>
      <c r="S86" s="100">
        <v>0</v>
      </c>
      <c r="T86" s="100">
        <v>0</v>
      </c>
      <c r="U86" s="100">
        <v>0</v>
      </c>
      <c r="V86" s="100">
        <v>0</v>
      </c>
      <c r="W86" s="100">
        <v>0</v>
      </c>
      <c r="X86" s="100">
        <v>0</v>
      </c>
      <c r="Y86" s="100">
        <v>0</v>
      </c>
      <c r="Z86" s="100">
        <v>0</v>
      </c>
      <c r="AA86" s="100">
        <v>0</v>
      </c>
      <c r="AB86" s="100">
        <v>0</v>
      </c>
      <c r="AC86" s="304">
        <v>0</v>
      </c>
    </row>
    <row r="87" spans="1:29" ht="36">
      <c r="A87" s="101">
        <v>40066839</v>
      </c>
      <c r="B87" s="101" t="s">
        <v>217</v>
      </c>
      <c r="C87" s="103" t="s">
        <v>38</v>
      </c>
      <c r="D87" s="101"/>
      <c r="E87" s="102" t="s">
        <v>148</v>
      </c>
      <c r="F87" s="122" t="s">
        <v>288</v>
      </c>
      <c r="G87" s="102" t="s">
        <v>100</v>
      </c>
      <c r="H87" s="102" t="s">
        <v>154</v>
      </c>
      <c r="I87" s="102" t="s">
        <v>151</v>
      </c>
      <c r="J87" s="101">
        <v>2025</v>
      </c>
      <c r="K87" s="102">
        <v>15420</v>
      </c>
      <c r="L87" s="102">
        <v>39270</v>
      </c>
      <c r="M87" s="102" t="s">
        <v>929</v>
      </c>
      <c r="N87" s="307" t="s">
        <v>294</v>
      </c>
      <c r="O87" s="311">
        <v>1000</v>
      </c>
      <c r="P87" s="290">
        <v>40487</v>
      </c>
      <c r="Q87" s="312">
        <f t="shared" si="2"/>
        <v>0</v>
      </c>
      <c r="R87" s="344">
        <v>0</v>
      </c>
      <c r="S87" s="100">
        <v>0</v>
      </c>
      <c r="T87" s="100">
        <v>0</v>
      </c>
      <c r="U87" s="100">
        <v>0</v>
      </c>
      <c r="V87" s="100">
        <v>0</v>
      </c>
      <c r="W87" s="100">
        <v>0</v>
      </c>
      <c r="X87" s="100">
        <v>0</v>
      </c>
      <c r="Y87" s="100">
        <v>0</v>
      </c>
      <c r="Z87" s="100">
        <v>0</v>
      </c>
      <c r="AA87" s="100">
        <v>0</v>
      </c>
      <c r="AB87" s="100">
        <v>0</v>
      </c>
      <c r="AC87" s="304">
        <v>0</v>
      </c>
    </row>
    <row r="88" spans="1:29" ht="36">
      <c r="A88" s="101">
        <v>40073057</v>
      </c>
      <c r="B88" s="101" t="s">
        <v>217</v>
      </c>
      <c r="C88" s="103" t="s">
        <v>27</v>
      </c>
      <c r="D88" s="101"/>
      <c r="E88" s="102" t="s">
        <v>148</v>
      </c>
      <c r="F88" s="122" t="s">
        <v>289</v>
      </c>
      <c r="G88" s="102" t="s">
        <v>100</v>
      </c>
      <c r="H88" s="102" t="s">
        <v>225</v>
      </c>
      <c r="I88" s="102" t="s">
        <v>151</v>
      </c>
      <c r="J88" s="101">
        <v>2025</v>
      </c>
      <c r="K88" s="102">
        <v>15293</v>
      </c>
      <c r="L88" s="102">
        <v>519000</v>
      </c>
      <c r="M88" s="102" t="s">
        <v>928</v>
      </c>
      <c r="N88" s="307" t="s">
        <v>294</v>
      </c>
      <c r="O88" s="311">
        <v>1000</v>
      </c>
      <c r="P88" s="290">
        <v>25000</v>
      </c>
      <c r="Q88" s="312">
        <f t="shared" si="2"/>
        <v>0</v>
      </c>
      <c r="R88" s="344">
        <v>0</v>
      </c>
      <c r="S88" s="100">
        <v>0</v>
      </c>
      <c r="T88" s="100">
        <v>0</v>
      </c>
      <c r="U88" s="100">
        <v>0</v>
      </c>
      <c r="V88" s="100">
        <v>0</v>
      </c>
      <c r="W88" s="100">
        <v>0</v>
      </c>
      <c r="X88" s="100">
        <v>0</v>
      </c>
      <c r="Y88" s="100">
        <v>0</v>
      </c>
      <c r="Z88" s="100">
        <v>0</v>
      </c>
      <c r="AA88" s="100">
        <v>0</v>
      </c>
      <c r="AB88" s="100">
        <v>0</v>
      </c>
      <c r="AC88" s="304">
        <v>0</v>
      </c>
    </row>
    <row r="89" spans="1:29" ht="36">
      <c r="A89" s="101">
        <v>40072734</v>
      </c>
      <c r="B89" s="101" t="s">
        <v>217</v>
      </c>
      <c r="C89" s="103" t="s">
        <v>38</v>
      </c>
      <c r="D89" s="101">
        <v>999</v>
      </c>
      <c r="E89" s="102" t="s">
        <v>148</v>
      </c>
      <c r="F89" s="122" t="s">
        <v>290</v>
      </c>
      <c r="G89" s="102" t="s">
        <v>80</v>
      </c>
      <c r="H89" s="102" t="s">
        <v>220</v>
      </c>
      <c r="I89" s="102" t="s">
        <v>151</v>
      </c>
      <c r="J89" s="101">
        <v>2025</v>
      </c>
      <c r="K89" s="102">
        <v>15457</v>
      </c>
      <c r="L89" s="102">
        <v>774544</v>
      </c>
      <c r="M89" s="102" t="s">
        <v>221</v>
      </c>
      <c r="N89" s="307" t="s">
        <v>264</v>
      </c>
      <c r="O89" s="311">
        <v>1000</v>
      </c>
      <c r="P89" s="290">
        <v>45000</v>
      </c>
      <c r="Q89" s="312">
        <f t="shared" si="2"/>
        <v>0</v>
      </c>
      <c r="R89" s="344">
        <v>0</v>
      </c>
      <c r="S89" s="100">
        <v>0</v>
      </c>
      <c r="T89" s="100">
        <v>0</v>
      </c>
      <c r="U89" s="100">
        <v>0</v>
      </c>
      <c r="V89" s="100">
        <v>0</v>
      </c>
      <c r="W89" s="100">
        <v>0</v>
      </c>
      <c r="X89" s="100">
        <v>0</v>
      </c>
      <c r="Y89" s="100">
        <v>0</v>
      </c>
      <c r="Z89" s="100">
        <v>0</v>
      </c>
      <c r="AA89" s="100">
        <v>0</v>
      </c>
      <c r="AB89" s="100">
        <v>0</v>
      </c>
      <c r="AC89" s="304">
        <v>0</v>
      </c>
    </row>
    <row r="90" spans="1:29" ht="36">
      <c r="A90" s="101">
        <v>40067737</v>
      </c>
      <c r="B90" s="101" t="s">
        <v>217</v>
      </c>
      <c r="C90" s="103" t="s">
        <v>27</v>
      </c>
      <c r="D90" s="101"/>
      <c r="E90" s="102" t="s">
        <v>148</v>
      </c>
      <c r="F90" s="122" t="s">
        <v>291</v>
      </c>
      <c r="G90" s="102" t="s">
        <v>100</v>
      </c>
      <c r="H90" s="102" t="s">
        <v>220</v>
      </c>
      <c r="I90" s="102" t="s">
        <v>151</v>
      </c>
      <c r="J90" s="101">
        <v>2025</v>
      </c>
      <c r="K90" s="102">
        <v>15457</v>
      </c>
      <c r="L90" s="102">
        <v>44590</v>
      </c>
      <c r="M90" s="102" t="s">
        <v>158</v>
      </c>
      <c r="N90" s="307" t="s">
        <v>209</v>
      </c>
      <c r="O90" s="311">
        <v>1000</v>
      </c>
      <c r="P90" s="290">
        <v>0</v>
      </c>
      <c r="Q90" s="312">
        <f t="shared" si="2"/>
        <v>0</v>
      </c>
      <c r="R90" s="344">
        <v>0</v>
      </c>
      <c r="S90" s="100">
        <v>0</v>
      </c>
      <c r="T90" s="100">
        <v>0</v>
      </c>
      <c r="U90" s="100">
        <v>0</v>
      </c>
      <c r="V90" s="100">
        <v>0</v>
      </c>
      <c r="W90" s="100">
        <v>0</v>
      </c>
      <c r="X90" s="100">
        <v>0</v>
      </c>
      <c r="Y90" s="100">
        <v>0</v>
      </c>
      <c r="Z90" s="100">
        <v>0</v>
      </c>
      <c r="AA90" s="100">
        <v>0</v>
      </c>
      <c r="AB90" s="100">
        <v>0</v>
      </c>
      <c r="AC90" s="304">
        <v>0</v>
      </c>
    </row>
    <row r="91" spans="1:29" ht="36">
      <c r="A91" s="101">
        <v>40069582</v>
      </c>
      <c r="B91" s="101" t="s">
        <v>217</v>
      </c>
      <c r="C91" s="103" t="s">
        <v>27</v>
      </c>
      <c r="D91" s="101"/>
      <c r="E91" s="102" t="s">
        <v>148</v>
      </c>
      <c r="F91" s="122" t="s">
        <v>292</v>
      </c>
      <c r="G91" s="102" t="s">
        <v>100</v>
      </c>
      <c r="H91" s="102" t="s">
        <v>225</v>
      </c>
      <c r="I91" s="102" t="s">
        <v>151</v>
      </c>
      <c r="J91" s="101">
        <v>2025</v>
      </c>
      <c r="K91" s="102">
        <v>15470</v>
      </c>
      <c r="L91" s="102">
        <v>759454</v>
      </c>
      <c r="M91" s="102" t="s">
        <v>928</v>
      </c>
      <c r="N91" s="307" t="s">
        <v>294</v>
      </c>
      <c r="O91" s="311">
        <v>1000</v>
      </c>
      <c r="P91" s="290">
        <v>25000</v>
      </c>
      <c r="Q91" s="312">
        <f t="shared" si="2"/>
        <v>0</v>
      </c>
      <c r="R91" s="344">
        <v>0</v>
      </c>
      <c r="S91" s="100">
        <v>0</v>
      </c>
      <c r="T91" s="100">
        <v>0</v>
      </c>
      <c r="U91" s="100">
        <v>0</v>
      </c>
      <c r="V91" s="100">
        <v>0</v>
      </c>
      <c r="W91" s="100">
        <v>0</v>
      </c>
      <c r="X91" s="100">
        <v>0</v>
      </c>
      <c r="Y91" s="100">
        <v>0</v>
      </c>
      <c r="Z91" s="100">
        <v>0</v>
      </c>
      <c r="AA91" s="100">
        <v>0</v>
      </c>
      <c r="AB91" s="100">
        <v>0</v>
      </c>
      <c r="AC91" s="304">
        <v>0</v>
      </c>
    </row>
    <row r="92" spans="1:29" ht="36">
      <c r="A92" s="101">
        <v>40067330</v>
      </c>
      <c r="B92" s="101" t="s">
        <v>217</v>
      </c>
      <c r="C92" s="103" t="s">
        <v>40</v>
      </c>
      <c r="D92" s="101"/>
      <c r="E92" s="102" t="s">
        <v>148</v>
      </c>
      <c r="F92" s="122" t="s">
        <v>262</v>
      </c>
      <c r="G92" s="102" t="s">
        <v>100</v>
      </c>
      <c r="H92" s="102" t="s">
        <v>225</v>
      </c>
      <c r="I92" s="102" t="s">
        <v>151</v>
      </c>
      <c r="J92" s="101">
        <v>2024</v>
      </c>
      <c r="K92" s="102" t="s">
        <v>263</v>
      </c>
      <c r="L92" s="102">
        <v>5000</v>
      </c>
      <c r="M92" s="102" t="s">
        <v>230</v>
      </c>
      <c r="N92" s="307" t="s">
        <v>264</v>
      </c>
      <c r="O92" s="311">
        <v>5000</v>
      </c>
      <c r="P92" s="290">
        <v>0</v>
      </c>
      <c r="Q92" s="312">
        <f t="shared" si="2"/>
        <v>0</v>
      </c>
      <c r="R92" s="344">
        <v>0</v>
      </c>
      <c r="S92" s="100">
        <v>0</v>
      </c>
      <c r="T92" s="100">
        <v>0</v>
      </c>
      <c r="U92" s="100">
        <v>0</v>
      </c>
      <c r="V92" s="100">
        <v>0</v>
      </c>
      <c r="W92" s="100">
        <v>0</v>
      </c>
      <c r="X92" s="100">
        <v>0</v>
      </c>
      <c r="Y92" s="100">
        <v>0</v>
      </c>
      <c r="Z92" s="100">
        <v>0</v>
      </c>
      <c r="AA92" s="100">
        <v>0</v>
      </c>
      <c r="AB92" s="100">
        <v>0</v>
      </c>
      <c r="AC92" s="304">
        <v>0</v>
      </c>
    </row>
    <row r="93" spans="1:29" ht="24">
      <c r="A93" s="101">
        <v>40075257</v>
      </c>
      <c r="B93" s="101">
        <v>29</v>
      </c>
      <c r="C93" s="103" t="s">
        <v>27</v>
      </c>
      <c r="D93" s="101"/>
      <c r="E93" s="102" t="s">
        <v>148</v>
      </c>
      <c r="F93" s="122" t="s">
        <v>293</v>
      </c>
      <c r="G93" s="102" t="s">
        <v>88</v>
      </c>
      <c r="H93" s="102" t="s">
        <v>154</v>
      </c>
      <c r="I93" s="102" t="s">
        <v>151</v>
      </c>
      <c r="J93" s="101">
        <v>2026</v>
      </c>
      <c r="K93" s="102">
        <v>15762</v>
      </c>
      <c r="L93" s="102">
        <v>373279</v>
      </c>
      <c r="M93" s="102" t="s">
        <v>194</v>
      </c>
      <c r="N93" s="307" t="s">
        <v>294</v>
      </c>
      <c r="O93" s="311">
        <v>0</v>
      </c>
      <c r="P93" s="290">
        <v>10000</v>
      </c>
      <c r="Q93" s="312">
        <f t="shared" si="2"/>
        <v>0</v>
      </c>
      <c r="R93" s="344">
        <v>0</v>
      </c>
      <c r="S93" s="100">
        <v>0</v>
      </c>
      <c r="T93" s="100">
        <v>0</v>
      </c>
      <c r="U93" s="100">
        <v>0</v>
      </c>
      <c r="V93" s="100">
        <v>0</v>
      </c>
      <c r="W93" s="100">
        <v>0</v>
      </c>
      <c r="X93" s="100">
        <v>0</v>
      </c>
      <c r="Y93" s="100">
        <v>0</v>
      </c>
      <c r="Z93" s="100">
        <v>0</v>
      </c>
      <c r="AA93" s="100">
        <v>0</v>
      </c>
      <c r="AB93" s="100">
        <v>0</v>
      </c>
      <c r="AC93" s="304">
        <v>0</v>
      </c>
    </row>
    <row r="94" spans="1:29" ht="24">
      <c r="A94" s="101"/>
      <c r="B94" s="102" t="s">
        <v>217</v>
      </c>
      <c r="C94" s="103" t="s">
        <v>27</v>
      </c>
      <c r="D94" s="249"/>
      <c r="E94" s="102"/>
      <c r="F94" s="122" t="s">
        <v>295</v>
      </c>
      <c r="G94" s="102"/>
      <c r="H94" s="102"/>
      <c r="I94" s="102" t="s">
        <v>151</v>
      </c>
      <c r="J94" s="101"/>
      <c r="K94" s="102">
        <v>0</v>
      </c>
      <c r="L94" s="122"/>
      <c r="M94" s="102"/>
      <c r="N94" s="307"/>
      <c r="O94" s="311">
        <v>0</v>
      </c>
      <c r="P94" s="290"/>
      <c r="Q94" s="312">
        <f t="shared" si="2"/>
        <v>0</v>
      </c>
      <c r="R94" s="344">
        <v>0</v>
      </c>
      <c r="S94" s="100">
        <v>0</v>
      </c>
      <c r="T94" s="100">
        <v>0</v>
      </c>
      <c r="U94" s="100">
        <v>0</v>
      </c>
      <c r="V94" s="100">
        <v>0</v>
      </c>
      <c r="W94" s="100">
        <v>0</v>
      </c>
      <c r="X94" s="100">
        <v>0</v>
      </c>
      <c r="Y94" s="100">
        <v>0</v>
      </c>
      <c r="Z94" s="100">
        <v>0</v>
      </c>
      <c r="AA94" s="100">
        <v>0</v>
      </c>
      <c r="AB94" s="100">
        <v>0</v>
      </c>
      <c r="AC94" s="304">
        <v>0</v>
      </c>
    </row>
    <row r="95" spans="1:29" ht="24">
      <c r="A95" s="101">
        <v>30481995</v>
      </c>
      <c r="B95" s="101" t="s">
        <v>296</v>
      </c>
      <c r="C95" s="103" t="s">
        <v>30</v>
      </c>
      <c r="D95" s="101"/>
      <c r="E95" s="102" t="s">
        <v>148</v>
      </c>
      <c r="F95" s="122" t="s">
        <v>297</v>
      </c>
      <c r="G95" s="102" t="s">
        <v>80</v>
      </c>
      <c r="H95" s="102" t="s">
        <v>160</v>
      </c>
      <c r="I95" s="102" t="s">
        <v>151</v>
      </c>
      <c r="J95" s="101">
        <v>2025</v>
      </c>
      <c r="K95" s="102">
        <v>15459</v>
      </c>
      <c r="L95" s="102">
        <v>4907826</v>
      </c>
      <c r="M95" s="102" t="s">
        <v>303</v>
      </c>
      <c r="N95" s="307" t="s">
        <v>246</v>
      </c>
      <c r="O95" s="311">
        <v>450000</v>
      </c>
      <c r="P95" s="290">
        <v>262000</v>
      </c>
      <c r="Q95" s="312">
        <f t="shared" si="2"/>
        <v>0</v>
      </c>
      <c r="R95" s="344">
        <v>0</v>
      </c>
      <c r="S95" s="100">
        <v>0</v>
      </c>
      <c r="T95" s="100">
        <v>0</v>
      </c>
      <c r="U95" s="100">
        <v>0</v>
      </c>
      <c r="V95" s="100">
        <v>0</v>
      </c>
      <c r="W95" s="100">
        <v>0</v>
      </c>
      <c r="X95" s="100">
        <v>0</v>
      </c>
      <c r="Y95" s="100">
        <v>0</v>
      </c>
      <c r="Z95" s="100">
        <v>0</v>
      </c>
      <c r="AA95" s="100">
        <v>0</v>
      </c>
      <c r="AB95" s="100">
        <v>0</v>
      </c>
      <c r="AC95" s="304">
        <v>0</v>
      </c>
    </row>
    <row r="96" spans="1:29" ht="36">
      <c r="A96" s="101">
        <v>40035977</v>
      </c>
      <c r="B96" s="101" t="s">
        <v>296</v>
      </c>
      <c r="C96" s="103" t="s">
        <v>30</v>
      </c>
      <c r="D96" s="101"/>
      <c r="E96" s="102" t="s">
        <v>298</v>
      </c>
      <c r="F96" s="122" t="s">
        <v>299</v>
      </c>
      <c r="G96" s="102" t="s">
        <v>100</v>
      </c>
      <c r="H96" s="102" t="s">
        <v>154</v>
      </c>
      <c r="I96" s="102" t="s">
        <v>151</v>
      </c>
      <c r="J96" s="101">
        <v>2025</v>
      </c>
      <c r="K96" s="102">
        <v>15184</v>
      </c>
      <c r="L96" s="102">
        <v>231826</v>
      </c>
      <c r="M96" s="102" t="s">
        <v>303</v>
      </c>
      <c r="N96" s="307" t="s">
        <v>209</v>
      </c>
      <c r="O96" s="311">
        <v>120000</v>
      </c>
      <c r="P96" s="290">
        <v>7382</v>
      </c>
      <c r="Q96" s="312">
        <f t="shared" si="2"/>
        <v>0</v>
      </c>
      <c r="R96" s="344">
        <v>0</v>
      </c>
      <c r="S96" s="100">
        <v>0</v>
      </c>
      <c r="T96" s="100">
        <v>0</v>
      </c>
      <c r="U96" s="100">
        <v>0</v>
      </c>
      <c r="V96" s="100">
        <v>0</v>
      </c>
      <c r="W96" s="100">
        <v>0</v>
      </c>
      <c r="X96" s="100">
        <v>0</v>
      </c>
      <c r="Y96" s="100">
        <v>0</v>
      </c>
      <c r="Z96" s="100">
        <v>0</v>
      </c>
      <c r="AA96" s="100">
        <v>0</v>
      </c>
      <c r="AB96" s="100">
        <v>0</v>
      </c>
      <c r="AC96" s="304">
        <v>0</v>
      </c>
    </row>
    <row r="97" spans="1:29" ht="24">
      <c r="A97" s="101">
        <v>40005349</v>
      </c>
      <c r="B97" s="102" t="s">
        <v>296</v>
      </c>
      <c r="C97" s="103" t="s">
        <v>25</v>
      </c>
      <c r="D97" s="249"/>
      <c r="E97" s="102" t="s">
        <v>148</v>
      </c>
      <c r="F97" s="122" t="s">
        <v>301</v>
      </c>
      <c r="G97" s="102" t="s">
        <v>88</v>
      </c>
      <c r="H97" s="102" t="s">
        <v>237</v>
      </c>
      <c r="I97" s="102" t="s">
        <v>151</v>
      </c>
      <c r="J97" s="101">
        <v>2018</v>
      </c>
      <c r="K97" s="102">
        <v>9725</v>
      </c>
      <c r="L97" s="122">
        <v>226392</v>
      </c>
      <c r="M97" s="102" t="s">
        <v>194</v>
      </c>
      <c r="N97" s="307" t="s">
        <v>167</v>
      </c>
      <c r="O97" s="311">
        <v>120000</v>
      </c>
      <c r="P97" s="290">
        <v>120000</v>
      </c>
      <c r="Q97" s="312">
        <f t="shared" si="2"/>
        <v>0</v>
      </c>
      <c r="R97" s="344">
        <v>0</v>
      </c>
      <c r="S97" s="100">
        <v>0</v>
      </c>
      <c r="T97" s="100">
        <v>0</v>
      </c>
      <c r="U97" s="100">
        <v>0</v>
      </c>
      <c r="V97" s="100">
        <v>0</v>
      </c>
      <c r="W97" s="100">
        <v>0</v>
      </c>
      <c r="X97" s="100">
        <v>0</v>
      </c>
      <c r="Y97" s="100">
        <v>0</v>
      </c>
      <c r="Z97" s="100">
        <v>0</v>
      </c>
      <c r="AA97" s="100">
        <v>0</v>
      </c>
      <c r="AB97" s="100">
        <v>0</v>
      </c>
      <c r="AC97" s="304">
        <v>0</v>
      </c>
    </row>
    <row r="98" spans="1:29" ht="24">
      <c r="A98" s="249">
        <v>40069431</v>
      </c>
      <c r="B98" s="101" t="s">
        <v>296</v>
      </c>
      <c r="C98" s="103" t="s">
        <v>30</v>
      </c>
      <c r="D98" s="102"/>
      <c r="E98" s="102" t="s">
        <v>298</v>
      </c>
      <c r="F98" s="122" t="s">
        <v>302</v>
      </c>
      <c r="G98" s="102" t="s">
        <v>82</v>
      </c>
      <c r="H98" s="102" t="s">
        <v>225</v>
      </c>
      <c r="I98" s="102" t="s">
        <v>151</v>
      </c>
      <c r="J98" s="101">
        <v>2025</v>
      </c>
      <c r="K98" s="102">
        <v>15367</v>
      </c>
      <c r="L98" s="122">
        <v>151619</v>
      </c>
      <c r="M98" s="102" t="s">
        <v>303</v>
      </c>
      <c r="N98" s="307" t="s">
        <v>294</v>
      </c>
      <c r="O98" s="311">
        <v>45000</v>
      </c>
      <c r="P98" s="290">
        <v>25533</v>
      </c>
      <c r="Q98" s="312">
        <f t="shared" si="2"/>
        <v>0</v>
      </c>
      <c r="R98" s="344">
        <v>0</v>
      </c>
      <c r="S98" s="100">
        <v>0</v>
      </c>
      <c r="T98" s="100">
        <v>0</v>
      </c>
      <c r="U98" s="100">
        <v>0</v>
      </c>
      <c r="V98" s="100">
        <v>0</v>
      </c>
      <c r="W98" s="100">
        <v>0</v>
      </c>
      <c r="X98" s="100">
        <v>0</v>
      </c>
      <c r="Y98" s="100">
        <v>0</v>
      </c>
      <c r="Z98" s="100">
        <v>0</v>
      </c>
      <c r="AA98" s="100">
        <v>0</v>
      </c>
      <c r="AB98" s="100">
        <v>0</v>
      </c>
      <c r="AC98" s="304">
        <v>0</v>
      </c>
    </row>
    <row r="99" spans="1:29" ht="24">
      <c r="A99" s="249">
        <v>40052740</v>
      </c>
      <c r="B99" s="101" t="s">
        <v>296</v>
      </c>
      <c r="C99" s="103" t="s">
        <v>30</v>
      </c>
      <c r="D99" s="102"/>
      <c r="E99" s="102" t="s">
        <v>298</v>
      </c>
      <c r="F99" s="122" t="s">
        <v>304</v>
      </c>
      <c r="G99" s="102" t="s">
        <v>89</v>
      </c>
      <c r="H99" s="102" t="s">
        <v>225</v>
      </c>
      <c r="I99" s="102" t="s">
        <v>151</v>
      </c>
      <c r="J99" s="101">
        <v>2025</v>
      </c>
      <c r="K99" s="102">
        <v>15368</v>
      </c>
      <c r="L99" s="122">
        <v>127061</v>
      </c>
      <c r="M99" s="102" t="s">
        <v>303</v>
      </c>
      <c r="N99" s="307" t="s">
        <v>294</v>
      </c>
      <c r="O99" s="311">
        <v>45000</v>
      </c>
      <c r="P99" s="290">
        <v>30306</v>
      </c>
      <c r="Q99" s="312">
        <f t="shared" si="2"/>
        <v>0</v>
      </c>
      <c r="R99" s="344">
        <v>0</v>
      </c>
      <c r="S99" s="100">
        <v>0</v>
      </c>
      <c r="T99" s="100">
        <v>0</v>
      </c>
      <c r="U99" s="100">
        <v>0</v>
      </c>
      <c r="V99" s="100">
        <v>0</v>
      </c>
      <c r="W99" s="100">
        <v>0</v>
      </c>
      <c r="X99" s="100">
        <v>0</v>
      </c>
      <c r="Y99" s="100">
        <v>0</v>
      </c>
      <c r="Z99" s="100">
        <v>0</v>
      </c>
      <c r="AA99" s="100">
        <v>0</v>
      </c>
      <c r="AB99" s="100">
        <v>0</v>
      </c>
      <c r="AC99" s="304">
        <v>0</v>
      </c>
    </row>
    <row r="100" spans="1:29" ht="48">
      <c r="A100" s="249">
        <v>30081585</v>
      </c>
      <c r="B100" s="101" t="s">
        <v>296</v>
      </c>
      <c r="C100" s="103" t="s">
        <v>30</v>
      </c>
      <c r="D100" s="102"/>
      <c r="E100" s="102" t="s">
        <v>148</v>
      </c>
      <c r="F100" s="122" t="s">
        <v>305</v>
      </c>
      <c r="G100" s="102" t="s">
        <v>89</v>
      </c>
      <c r="H100" s="102" t="s">
        <v>225</v>
      </c>
      <c r="I100" s="102" t="s">
        <v>151</v>
      </c>
      <c r="J100" s="101">
        <v>2012</v>
      </c>
      <c r="K100" s="102">
        <v>5685</v>
      </c>
      <c r="L100" s="122">
        <v>1407972</v>
      </c>
      <c r="M100" s="102" t="s">
        <v>306</v>
      </c>
      <c r="N100" s="307" t="s">
        <v>167</v>
      </c>
      <c r="O100" s="311">
        <v>69688</v>
      </c>
      <c r="P100" s="290">
        <v>69606</v>
      </c>
      <c r="Q100" s="312">
        <f t="shared" si="2"/>
        <v>0</v>
      </c>
      <c r="R100" s="344">
        <v>0</v>
      </c>
      <c r="S100" s="100">
        <v>0</v>
      </c>
      <c r="T100" s="100">
        <v>0</v>
      </c>
      <c r="U100" s="100">
        <v>0</v>
      </c>
      <c r="V100" s="100">
        <v>0</v>
      </c>
      <c r="W100" s="100">
        <v>0</v>
      </c>
      <c r="X100" s="100">
        <v>0</v>
      </c>
      <c r="Y100" s="100">
        <v>0</v>
      </c>
      <c r="Z100" s="100">
        <v>0</v>
      </c>
      <c r="AA100" s="100">
        <v>0</v>
      </c>
      <c r="AB100" s="100">
        <v>0</v>
      </c>
      <c r="AC100" s="304">
        <v>0</v>
      </c>
    </row>
    <row r="101" spans="1:29" ht="24">
      <c r="A101" s="249">
        <v>30086926</v>
      </c>
      <c r="B101" s="101" t="s">
        <v>296</v>
      </c>
      <c r="C101" s="103" t="s">
        <v>30</v>
      </c>
      <c r="D101" s="102"/>
      <c r="E101" s="102" t="s">
        <v>148</v>
      </c>
      <c r="F101" s="122" t="s">
        <v>307</v>
      </c>
      <c r="G101" s="102" t="s">
        <v>94</v>
      </c>
      <c r="H101" s="102" t="s">
        <v>308</v>
      </c>
      <c r="I101" s="102" t="s">
        <v>151</v>
      </c>
      <c r="J101" s="101">
        <v>2011</v>
      </c>
      <c r="K101" s="102">
        <v>4872</v>
      </c>
      <c r="L101" s="122">
        <v>3382178</v>
      </c>
      <c r="M101" s="102" t="s">
        <v>180</v>
      </c>
      <c r="N101" s="307" t="s">
        <v>920</v>
      </c>
      <c r="O101" s="311">
        <v>165000</v>
      </c>
      <c r="P101" s="290">
        <v>96000</v>
      </c>
      <c r="Q101" s="312">
        <f t="shared" si="2"/>
        <v>0</v>
      </c>
      <c r="R101" s="344">
        <v>0</v>
      </c>
      <c r="S101" s="100">
        <v>0</v>
      </c>
      <c r="T101" s="100">
        <v>0</v>
      </c>
      <c r="U101" s="100">
        <v>0</v>
      </c>
      <c r="V101" s="100">
        <v>0</v>
      </c>
      <c r="W101" s="100">
        <v>0</v>
      </c>
      <c r="X101" s="100">
        <v>0</v>
      </c>
      <c r="Y101" s="100">
        <v>0</v>
      </c>
      <c r="Z101" s="100">
        <v>0</v>
      </c>
      <c r="AA101" s="100">
        <v>0</v>
      </c>
      <c r="AB101" s="100">
        <v>0</v>
      </c>
      <c r="AC101" s="304">
        <v>0</v>
      </c>
    </row>
    <row r="102" spans="1:29" ht="24">
      <c r="A102" s="249">
        <v>30097621</v>
      </c>
      <c r="B102" s="101" t="s">
        <v>296</v>
      </c>
      <c r="C102" s="103" t="s">
        <v>30</v>
      </c>
      <c r="D102" s="102"/>
      <c r="E102" s="102" t="s">
        <v>148</v>
      </c>
      <c r="F102" s="122" t="s">
        <v>309</v>
      </c>
      <c r="G102" s="102" t="s">
        <v>81</v>
      </c>
      <c r="H102" s="102" t="s">
        <v>154</v>
      </c>
      <c r="I102" s="102" t="s">
        <v>151</v>
      </c>
      <c r="J102" s="101">
        <v>2014</v>
      </c>
      <c r="K102" s="102">
        <v>6456</v>
      </c>
      <c r="L102" s="122">
        <v>270801</v>
      </c>
      <c r="M102" s="102" t="s">
        <v>259</v>
      </c>
      <c r="N102" s="307" t="s">
        <v>167</v>
      </c>
      <c r="O102" s="311">
        <v>10000</v>
      </c>
      <c r="P102" s="290">
        <v>10259</v>
      </c>
      <c r="Q102" s="312">
        <f t="shared" si="2"/>
        <v>0</v>
      </c>
      <c r="R102" s="344">
        <v>0</v>
      </c>
      <c r="S102" s="100">
        <v>0</v>
      </c>
      <c r="T102" s="100">
        <v>0</v>
      </c>
      <c r="U102" s="100">
        <v>0</v>
      </c>
      <c r="V102" s="100">
        <v>0</v>
      </c>
      <c r="W102" s="100">
        <v>0</v>
      </c>
      <c r="X102" s="100">
        <v>0</v>
      </c>
      <c r="Y102" s="100">
        <v>0</v>
      </c>
      <c r="Z102" s="100">
        <v>0</v>
      </c>
      <c r="AA102" s="100">
        <v>0</v>
      </c>
      <c r="AB102" s="100">
        <v>0</v>
      </c>
      <c r="AC102" s="304">
        <v>0</v>
      </c>
    </row>
    <row r="103" spans="1:29" ht="24">
      <c r="A103" s="101">
        <v>30086690</v>
      </c>
      <c r="B103" s="102" t="s">
        <v>296</v>
      </c>
      <c r="C103" s="103" t="s">
        <v>30</v>
      </c>
      <c r="D103" s="103"/>
      <c r="E103" s="102" t="s">
        <v>148</v>
      </c>
      <c r="F103" s="122" t="s">
        <v>313</v>
      </c>
      <c r="G103" s="102" t="s">
        <v>84</v>
      </c>
      <c r="H103" s="102" t="s">
        <v>308</v>
      </c>
      <c r="I103" s="102" t="s">
        <v>151</v>
      </c>
      <c r="J103" s="101">
        <v>2012</v>
      </c>
      <c r="K103" s="102">
        <v>5393</v>
      </c>
      <c r="L103" s="122">
        <v>5653187</v>
      </c>
      <c r="M103" s="102" t="s">
        <v>311</v>
      </c>
      <c r="N103" s="307" t="s">
        <v>852</v>
      </c>
      <c r="O103" s="311">
        <v>1000</v>
      </c>
      <c r="P103" s="290">
        <v>0</v>
      </c>
      <c r="Q103" s="312">
        <f t="shared" ref="Q103:Q145" si="3">SUM(R103:T103)</f>
        <v>0</v>
      </c>
      <c r="R103" s="344">
        <v>0</v>
      </c>
      <c r="S103" s="100">
        <v>0</v>
      </c>
      <c r="T103" s="100">
        <v>0</v>
      </c>
      <c r="U103" s="100">
        <v>0</v>
      </c>
      <c r="V103" s="100">
        <v>0</v>
      </c>
      <c r="W103" s="100">
        <v>0</v>
      </c>
      <c r="X103" s="100">
        <v>0</v>
      </c>
      <c r="Y103" s="100">
        <v>0</v>
      </c>
      <c r="Z103" s="100">
        <v>0</v>
      </c>
      <c r="AA103" s="100">
        <v>0</v>
      </c>
      <c r="AB103" s="100">
        <v>0</v>
      </c>
      <c r="AC103" s="304">
        <v>0</v>
      </c>
    </row>
    <row r="104" spans="1:29" ht="36">
      <c r="A104" s="101">
        <v>30483251</v>
      </c>
      <c r="B104" s="102" t="s">
        <v>296</v>
      </c>
      <c r="C104" s="103" t="s">
        <v>30</v>
      </c>
      <c r="D104" s="103"/>
      <c r="E104" s="102" t="s">
        <v>298</v>
      </c>
      <c r="F104" s="122" t="s">
        <v>316</v>
      </c>
      <c r="G104" s="102" t="s">
        <v>80</v>
      </c>
      <c r="H104" s="102" t="s">
        <v>317</v>
      </c>
      <c r="I104" s="102" t="s">
        <v>151</v>
      </c>
      <c r="J104" s="101">
        <v>2017</v>
      </c>
      <c r="K104" s="102">
        <v>8952</v>
      </c>
      <c r="L104" s="122">
        <v>978318</v>
      </c>
      <c r="M104" s="102" t="s">
        <v>188</v>
      </c>
      <c r="N104" s="307" t="s">
        <v>920</v>
      </c>
      <c r="O104" s="311">
        <v>4678</v>
      </c>
      <c r="P104" s="290">
        <v>24630</v>
      </c>
      <c r="Q104" s="312">
        <f t="shared" si="3"/>
        <v>0</v>
      </c>
      <c r="R104" s="344">
        <v>0</v>
      </c>
      <c r="S104" s="100">
        <v>0</v>
      </c>
      <c r="T104" s="100">
        <v>0</v>
      </c>
      <c r="U104" s="100">
        <v>0</v>
      </c>
      <c r="V104" s="100">
        <v>0</v>
      </c>
      <c r="W104" s="100">
        <v>0</v>
      </c>
      <c r="X104" s="100">
        <v>0</v>
      </c>
      <c r="Y104" s="100">
        <v>0</v>
      </c>
      <c r="Z104" s="100">
        <v>0</v>
      </c>
      <c r="AA104" s="100">
        <v>0</v>
      </c>
      <c r="AB104" s="100">
        <v>0</v>
      </c>
      <c r="AC104" s="304">
        <v>0</v>
      </c>
    </row>
    <row r="105" spans="1:29" ht="48">
      <c r="A105" s="101">
        <v>30124513</v>
      </c>
      <c r="B105" s="102" t="s">
        <v>296</v>
      </c>
      <c r="C105" s="103" t="s">
        <v>30</v>
      </c>
      <c r="D105" s="103"/>
      <c r="E105" s="102" t="s">
        <v>148</v>
      </c>
      <c r="F105" s="122" t="s">
        <v>318</v>
      </c>
      <c r="G105" s="102" t="s">
        <v>79</v>
      </c>
      <c r="H105" s="102" t="s">
        <v>154</v>
      </c>
      <c r="I105" s="102" t="s">
        <v>151</v>
      </c>
      <c r="J105" s="101">
        <v>2018</v>
      </c>
      <c r="K105" s="102">
        <v>9061</v>
      </c>
      <c r="L105" s="122">
        <v>7261929</v>
      </c>
      <c r="M105" s="102" t="s">
        <v>319</v>
      </c>
      <c r="N105" s="307" t="s">
        <v>167</v>
      </c>
      <c r="O105" s="311">
        <v>253403</v>
      </c>
      <c r="P105" s="290">
        <v>60000</v>
      </c>
      <c r="Q105" s="312">
        <f t="shared" si="3"/>
        <v>0</v>
      </c>
      <c r="R105" s="344">
        <v>0</v>
      </c>
      <c r="S105" s="100">
        <v>0</v>
      </c>
      <c r="T105" s="100">
        <v>0</v>
      </c>
      <c r="U105" s="100">
        <v>0</v>
      </c>
      <c r="V105" s="100">
        <v>0</v>
      </c>
      <c r="W105" s="100">
        <v>0</v>
      </c>
      <c r="X105" s="100">
        <v>0</v>
      </c>
      <c r="Y105" s="100">
        <v>0</v>
      </c>
      <c r="Z105" s="100">
        <v>0</v>
      </c>
      <c r="AA105" s="100">
        <v>0</v>
      </c>
      <c r="AB105" s="100">
        <v>0</v>
      </c>
      <c r="AC105" s="304">
        <v>0</v>
      </c>
    </row>
    <row r="106" spans="1:29" ht="36">
      <c r="A106" s="101">
        <v>30109834</v>
      </c>
      <c r="B106" s="102" t="s">
        <v>296</v>
      </c>
      <c r="C106" s="103" t="s">
        <v>30</v>
      </c>
      <c r="D106" s="103"/>
      <c r="E106" s="102" t="s">
        <v>148</v>
      </c>
      <c r="F106" s="122" t="s">
        <v>321</v>
      </c>
      <c r="G106" s="102" t="s">
        <v>88</v>
      </c>
      <c r="H106" s="102" t="s">
        <v>317</v>
      </c>
      <c r="I106" s="102" t="s">
        <v>151</v>
      </c>
      <c r="J106" s="101">
        <v>2018</v>
      </c>
      <c r="K106" s="102">
        <v>9060</v>
      </c>
      <c r="L106" s="122">
        <v>2754220</v>
      </c>
      <c r="M106" s="102" t="s">
        <v>194</v>
      </c>
      <c r="N106" s="307" t="s">
        <v>167</v>
      </c>
      <c r="O106" s="311">
        <v>133117</v>
      </c>
      <c r="P106" s="290">
        <v>72911</v>
      </c>
      <c r="Q106" s="312">
        <f t="shared" si="3"/>
        <v>0</v>
      </c>
      <c r="R106" s="344">
        <v>0</v>
      </c>
      <c r="S106" s="100">
        <v>0</v>
      </c>
      <c r="T106" s="100">
        <v>0</v>
      </c>
      <c r="U106" s="100">
        <v>0</v>
      </c>
      <c r="V106" s="100">
        <v>0</v>
      </c>
      <c r="W106" s="100">
        <v>0</v>
      </c>
      <c r="X106" s="100">
        <v>0</v>
      </c>
      <c r="Y106" s="100">
        <v>0</v>
      </c>
      <c r="Z106" s="100">
        <v>0</v>
      </c>
      <c r="AA106" s="100">
        <v>0</v>
      </c>
      <c r="AB106" s="100">
        <v>0</v>
      </c>
      <c r="AC106" s="304">
        <v>0</v>
      </c>
    </row>
    <row r="107" spans="1:29" ht="48">
      <c r="A107" s="101">
        <v>30484211</v>
      </c>
      <c r="B107" s="102" t="s">
        <v>296</v>
      </c>
      <c r="C107" s="103" t="s">
        <v>30</v>
      </c>
      <c r="D107" s="103"/>
      <c r="E107" s="102" t="s">
        <v>148</v>
      </c>
      <c r="F107" s="122" t="s">
        <v>322</v>
      </c>
      <c r="G107" s="102" t="s">
        <v>81</v>
      </c>
      <c r="H107" s="102" t="s">
        <v>225</v>
      </c>
      <c r="I107" s="102" t="s">
        <v>151</v>
      </c>
      <c r="J107" s="101">
        <v>2017</v>
      </c>
      <c r="K107" s="102">
        <v>9017</v>
      </c>
      <c r="L107" s="122">
        <v>1855186</v>
      </c>
      <c r="M107" s="102" t="s">
        <v>323</v>
      </c>
      <c r="N107" s="307" t="s">
        <v>246</v>
      </c>
      <c r="O107" s="311">
        <v>215047</v>
      </c>
      <c r="P107" s="290">
        <v>70000</v>
      </c>
      <c r="Q107" s="312">
        <f t="shared" si="3"/>
        <v>0</v>
      </c>
      <c r="R107" s="344">
        <v>0</v>
      </c>
      <c r="S107" s="100">
        <v>0</v>
      </c>
      <c r="T107" s="100">
        <v>0</v>
      </c>
      <c r="U107" s="100">
        <v>0</v>
      </c>
      <c r="V107" s="100">
        <v>0</v>
      </c>
      <c r="W107" s="100">
        <v>0</v>
      </c>
      <c r="X107" s="100">
        <v>0</v>
      </c>
      <c r="Y107" s="100">
        <v>0</v>
      </c>
      <c r="Z107" s="100">
        <v>0</v>
      </c>
      <c r="AA107" s="100">
        <v>0</v>
      </c>
      <c r="AB107" s="100">
        <v>0</v>
      </c>
      <c r="AC107" s="304">
        <v>0</v>
      </c>
    </row>
    <row r="108" spans="1:29" ht="24">
      <c r="A108" s="101">
        <v>30085388</v>
      </c>
      <c r="B108" s="102" t="s">
        <v>296</v>
      </c>
      <c r="C108" s="103" t="s">
        <v>30</v>
      </c>
      <c r="D108" s="103"/>
      <c r="E108" s="102" t="s">
        <v>148</v>
      </c>
      <c r="F108" s="122" t="s">
        <v>324</v>
      </c>
      <c r="G108" s="102" t="s">
        <v>83</v>
      </c>
      <c r="H108" s="102" t="s">
        <v>225</v>
      </c>
      <c r="I108" s="102" t="s">
        <v>151</v>
      </c>
      <c r="J108" s="101">
        <v>2018</v>
      </c>
      <c r="K108" s="102">
        <v>9060</v>
      </c>
      <c r="L108" s="122">
        <v>1461501</v>
      </c>
      <c r="M108" s="102" t="s">
        <v>230</v>
      </c>
      <c r="N108" s="307" t="s">
        <v>167</v>
      </c>
      <c r="O108" s="311">
        <v>111073</v>
      </c>
      <c r="P108" s="290">
        <v>113054</v>
      </c>
      <c r="Q108" s="312">
        <f t="shared" si="3"/>
        <v>0</v>
      </c>
      <c r="R108" s="344">
        <v>0</v>
      </c>
      <c r="S108" s="100">
        <v>0</v>
      </c>
      <c r="T108" s="100">
        <v>0</v>
      </c>
      <c r="U108" s="100">
        <v>0</v>
      </c>
      <c r="V108" s="100">
        <v>0</v>
      </c>
      <c r="W108" s="100">
        <v>0</v>
      </c>
      <c r="X108" s="100">
        <v>0</v>
      </c>
      <c r="Y108" s="100">
        <v>0</v>
      </c>
      <c r="Z108" s="100">
        <v>0</v>
      </c>
      <c r="AA108" s="100">
        <v>0</v>
      </c>
      <c r="AB108" s="100">
        <v>0</v>
      </c>
      <c r="AC108" s="304">
        <v>0</v>
      </c>
    </row>
    <row r="109" spans="1:29" ht="36">
      <c r="A109" s="101">
        <v>30109832</v>
      </c>
      <c r="B109" s="102" t="s">
        <v>296</v>
      </c>
      <c r="C109" s="103" t="s">
        <v>30</v>
      </c>
      <c r="D109" s="103"/>
      <c r="E109" s="102" t="s">
        <v>148</v>
      </c>
      <c r="F109" s="122" t="s">
        <v>325</v>
      </c>
      <c r="G109" s="102" t="s">
        <v>88</v>
      </c>
      <c r="H109" s="102" t="s">
        <v>317</v>
      </c>
      <c r="I109" s="102" t="s">
        <v>151</v>
      </c>
      <c r="J109" s="101">
        <v>2018</v>
      </c>
      <c r="K109" s="102">
        <v>9060</v>
      </c>
      <c r="L109" s="122">
        <v>2154497</v>
      </c>
      <c r="M109" s="102" t="s">
        <v>194</v>
      </c>
      <c r="N109" s="307" t="s">
        <v>167</v>
      </c>
      <c r="O109" s="311">
        <v>0</v>
      </c>
      <c r="P109" s="290">
        <v>30433</v>
      </c>
      <c r="Q109" s="312">
        <f t="shared" si="3"/>
        <v>0</v>
      </c>
      <c r="R109" s="344">
        <v>0</v>
      </c>
      <c r="S109" s="100">
        <v>0</v>
      </c>
      <c r="T109" s="100">
        <v>0</v>
      </c>
      <c r="U109" s="100">
        <v>0</v>
      </c>
      <c r="V109" s="100">
        <v>0</v>
      </c>
      <c r="W109" s="100">
        <v>0</v>
      </c>
      <c r="X109" s="100">
        <v>0</v>
      </c>
      <c r="Y109" s="100">
        <v>0</v>
      </c>
      <c r="Z109" s="100">
        <v>0</v>
      </c>
      <c r="AA109" s="100">
        <v>0</v>
      </c>
      <c r="AB109" s="100">
        <v>0</v>
      </c>
      <c r="AC109" s="304">
        <v>0</v>
      </c>
    </row>
    <row r="110" spans="1:29" ht="24">
      <c r="A110" s="101">
        <v>30477535</v>
      </c>
      <c r="B110" s="101" t="s">
        <v>296</v>
      </c>
      <c r="C110" s="103" t="s">
        <v>30</v>
      </c>
      <c r="D110" s="287"/>
      <c r="E110" s="102" t="s">
        <v>148</v>
      </c>
      <c r="F110" s="122" t="s">
        <v>326</v>
      </c>
      <c r="G110" s="102" t="s">
        <v>81</v>
      </c>
      <c r="H110" s="102" t="s">
        <v>308</v>
      </c>
      <c r="I110" s="102" t="s">
        <v>151</v>
      </c>
      <c r="J110" s="101">
        <v>2018</v>
      </c>
      <c r="K110" s="102">
        <v>9193</v>
      </c>
      <c r="L110" s="102">
        <v>969565</v>
      </c>
      <c r="M110" s="102" t="s">
        <v>259</v>
      </c>
      <c r="N110" s="307" t="s">
        <v>246</v>
      </c>
      <c r="O110" s="311">
        <v>40842</v>
      </c>
      <c r="P110" s="290">
        <v>0</v>
      </c>
      <c r="Q110" s="312">
        <f t="shared" si="3"/>
        <v>0</v>
      </c>
      <c r="R110" s="344">
        <v>0</v>
      </c>
      <c r="S110" s="100">
        <v>0</v>
      </c>
      <c r="T110" s="100">
        <v>0</v>
      </c>
      <c r="U110" s="100">
        <v>0</v>
      </c>
      <c r="V110" s="100">
        <v>0</v>
      </c>
      <c r="W110" s="100">
        <v>0</v>
      </c>
      <c r="X110" s="100">
        <v>0</v>
      </c>
      <c r="Y110" s="100">
        <v>0</v>
      </c>
      <c r="Z110" s="100">
        <v>0</v>
      </c>
      <c r="AA110" s="100">
        <v>0</v>
      </c>
      <c r="AB110" s="100">
        <v>0</v>
      </c>
      <c r="AC110" s="304">
        <v>0</v>
      </c>
    </row>
    <row r="111" spans="1:29" ht="24">
      <c r="A111" s="101">
        <v>30484182</v>
      </c>
      <c r="B111" s="102" t="s">
        <v>296</v>
      </c>
      <c r="C111" s="103" t="s">
        <v>30</v>
      </c>
      <c r="D111" s="103"/>
      <c r="E111" s="102" t="s">
        <v>148</v>
      </c>
      <c r="F111" s="122" t="s">
        <v>327</v>
      </c>
      <c r="G111" s="102" t="s">
        <v>88</v>
      </c>
      <c r="H111" s="102" t="s">
        <v>225</v>
      </c>
      <c r="I111" s="102" t="s">
        <v>151</v>
      </c>
      <c r="J111" s="101">
        <v>2017</v>
      </c>
      <c r="K111" s="102">
        <v>9017</v>
      </c>
      <c r="L111" s="122">
        <v>547553</v>
      </c>
      <c r="M111" s="102" t="s">
        <v>194</v>
      </c>
      <c r="N111" s="307" t="s">
        <v>921</v>
      </c>
      <c r="O111" s="311">
        <v>16000</v>
      </c>
      <c r="P111" s="290">
        <v>0</v>
      </c>
      <c r="Q111" s="312">
        <f t="shared" si="3"/>
        <v>0</v>
      </c>
      <c r="R111" s="344">
        <v>0</v>
      </c>
      <c r="S111" s="100">
        <v>0</v>
      </c>
      <c r="T111" s="100">
        <v>0</v>
      </c>
      <c r="U111" s="100">
        <v>0</v>
      </c>
      <c r="V111" s="100">
        <v>0</v>
      </c>
      <c r="W111" s="100">
        <v>0</v>
      </c>
      <c r="X111" s="100">
        <v>0</v>
      </c>
      <c r="Y111" s="100">
        <v>0</v>
      </c>
      <c r="Z111" s="100">
        <v>0</v>
      </c>
      <c r="AA111" s="100">
        <v>0</v>
      </c>
      <c r="AB111" s="100">
        <v>0</v>
      </c>
      <c r="AC111" s="304">
        <v>0</v>
      </c>
    </row>
    <row r="112" spans="1:29" ht="36">
      <c r="A112" s="101">
        <v>30124440</v>
      </c>
      <c r="B112" s="102" t="s">
        <v>296</v>
      </c>
      <c r="C112" s="103" t="s">
        <v>30</v>
      </c>
      <c r="D112" s="103"/>
      <c r="E112" s="102" t="s">
        <v>298</v>
      </c>
      <c r="F112" s="122" t="s">
        <v>329</v>
      </c>
      <c r="G112" s="102" t="s">
        <v>79</v>
      </c>
      <c r="H112" s="102" t="s">
        <v>315</v>
      </c>
      <c r="I112" s="102" t="s">
        <v>151</v>
      </c>
      <c r="J112" s="101">
        <v>2018</v>
      </c>
      <c r="K112" s="102">
        <v>9636</v>
      </c>
      <c r="L112" s="122">
        <v>82682</v>
      </c>
      <c r="M112" s="102" t="s">
        <v>178</v>
      </c>
      <c r="N112" s="307" t="s">
        <v>167</v>
      </c>
      <c r="O112" s="311">
        <v>0</v>
      </c>
      <c r="P112" s="290">
        <v>7640</v>
      </c>
      <c r="Q112" s="312">
        <f t="shared" si="3"/>
        <v>0</v>
      </c>
      <c r="R112" s="344">
        <v>0</v>
      </c>
      <c r="S112" s="100">
        <v>0</v>
      </c>
      <c r="T112" s="100">
        <v>0</v>
      </c>
      <c r="U112" s="100">
        <v>0</v>
      </c>
      <c r="V112" s="100">
        <v>0</v>
      </c>
      <c r="W112" s="100">
        <v>0</v>
      </c>
      <c r="X112" s="100">
        <v>0</v>
      </c>
      <c r="Y112" s="100">
        <v>0</v>
      </c>
      <c r="Z112" s="100">
        <v>0</v>
      </c>
      <c r="AA112" s="100">
        <v>0</v>
      </c>
      <c r="AB112" s="100">
        <v>0</v>
      </c>
      <c r="AC112" s="304">
        <v>0</v>
      </c>
    </row>
    <row r="113" spans="1:29" ht="36">
      <c r="A113" s="101">
        <v>30147622</v>
      </c>
      <c r="B113" s="101" t="s">
        <v>296</v>
      </c>
      <c r="C113" s="103" t="s">
        <v>30</v>
      </c>
      <c r="D113" s="102"/>
      <c r="E113" s="102" t="s">
        <v>148</v>
      </c>
      <c r="F113" s="122" t="s">
        <v>330</v>
      </c>
      <c r="G113" s="102" t="s">
        <v>79</v>
      </c>
      <c r="H113" s="102" t="s">
        <v>315</v>
      </c>
      <c r="I113" s="102" t="s">
        <v>151</v>
      </c>
      <c r="J113" s="101">
        <v>2018</v>
      </c>
      <c r="K113" s="102">
        <v>9636</v>
      </c>
      <c r="L113" s="102">
        <v>1802733</v>
      </c>
      <c r="M113" s="102" t="s">
        <v>178</v>
      </c>
      <c r="N113" s="307" t="s">
        <v>246</v>
      </c>
      <c r="O113" s="311">
        <v>328532</v>
      </c>
      <c r="P113" s="290">
        <v>227000</v>
      </c>
      <c r="Q113" s="312">
        <f t="shared" si="3"/>
        <v>0</v>
      </c>
      <c r="R113" s="344">
        <v>0</v>
      </c>
      <c r="S113" s="100">
        <v>0</v>
      </c>
      <c r="T113" s="100">
        <v>0</v>
      </c>
      <c r="U113" s="100">
        <v>0</v>
      </c>
      <c r="V113" s="100">
        <v>0</v>
      </c>
      <c r="W113" s="100">
        <v>0</v>
      </c>
      <c r="X113" s="100">
        <v>0</v>
      </c>
      <c r="Y113" s="100">
        <v>0</v>
      </c>
      <c r="Z113" s="100">
        <v>0</v>
      </c>
      <c r="AA113" s="100">
        <v>0</v>
      </c>
      <c r="AB113" s="100">
        <v>0</v>
      </c>
      <c r="AC113" s="304">
        <v>0</v>
      </c>
    </row>
    <row r="114" spans="1:29" ht="24">
      <c r="A114" s="249">
        <v>40006352</v>
      </c>
      <c r="B114" s="101" t="s">
        <v>296</v>
      </c>
      <c r="C114" s="103" t="s">
        <v>30</v>
      </c>
      <c r="D114" s="102"/>
      <c r="E114" s="102" t="s">
        <v>148</v>
      </c>
      <c r="F114" s="122" t="s">
        <v>331</v>
      </c>
      <c r="G114" s="102" t="s">
        <v>89</v>
      </c>
      <c r="H114" s="102" t="s">
        <v>154</v>
      </c>
      <c r="I114" s="102" t="s">
        <v>151</v>
      </c>
      <c r="J114" s="101">
        <v>2018</v>
      </c>
      <c r="K114" s="102">
        <v>9636</v>
      </c>
      <c r="L114" s="102">
        <v>1744116</v>
      </c>
      <c r="M114" s="102" t="s">
        <v>192</v>
      </c>
      <c r="N114" s="307" t="s">
        <v>167</v>
      </c>
      <c r="O114" s="311">
        <v>203709</v>
      </c>
      <c r="P114" s="290">
        <v>226506</v>
      </c>
      <c r="Q114" s="312">
        <f t="shared" si="3"/>
        <v>30894.405999999999</v>
      </c>
      <c r="R114" s="344">
        <v>0</v>
      </c>
      <c r="S114" s="100">
        <v>0</v>
      </c>
      <c r="T114" s="100">
        <v>30894.405999999999</v>
      </c>
      <c r="U114" s="100">
        <v>0</v>
      </c>
      <c r="V114" s="100">
        <v>0</v>
      </c>
      <c r="W114" s="100">
        <v>0</v>
      </c>
      <c r="X114" s="100">
        <v>0</v>
      </c>
      <c r="Y114" s="100">
        <v>0</v>
      </c>
      <c r="Z114" s="100">
        <v>0</v>
      </c>
      <c r="AA114" s="100">
        <v>0</v>
      </c>
      <c r="AB114" s="100">
        <v>0</v>
      </c>
      <c r="AC114" s="304">
        <v>0</v>
      </c>
    </row>
    <row r="115" spans="1:29" ht="36">
      <c r="A115" s="101">
        <v>30149176</v>
      </c>
      <c r="B115" s="101" t="s">
        <v>296</v>
      </c>
      <c r="C115" s="103" t="s">
        <v>30</v>
      </c>
      <c r="D115" s="102"/>
      <c r="E115" s="102" t="s">
        <v>148</v>
      </c>
      <c r="F115" s="122" t="s">
        <v>332</v>
      </c>
      <c r="G115" s="102" t="s">
        <v>81</v>
      </c>
      <c r="H115" s="102" t="s">
        <v>256</v>
      </c>
      <c r="I115" s="102" t="s">
        <v>151</v>
      </c>
      <c r="J115" s="101">
        <v>2018</v>
      </c>
      <c r="K115" s="102">
        <v>9772</v>
      </c>
      <c r="L115" s="102">
        <v>3233850</v>
      </c>
      <c r="M115" s="102" t="s">
        <v>333</v>
      </c>
      <c r="N115" s="307" t="s">
        <v>167</v>
      </c>
      <c r="O115" s="311">
        <v>81523</v>
      </c>
      <c r="P115" s="290">
        <v>56205</v>
      </c>
      <c r="Q115" s="312">
        <f t="shared" si="3"/>
        <v>0</v>
      </c>
      <c r="R115" s="344">
        <v>0</v>
      </c>
      <c r="S115" s="100">
        <v>0</v>
      </c>
      <c r="T115" s="100">
        <v>0</v>
      </c>
      <c r="U115" s="100">
        <v>0</v>
      </c>
      <c r="V115" s="100">
        <v>0</v>
      </c>
      <c r="W115" s="100">
        <v>0</v>
      </c>
      <c r="X115" s="100">
        <v>0</v>
      </c>
      <c r="Y115" s="100">
        <v>0</v>
      </c>
      <c r="Z115" s="100">
        <v>0</v>
      </c>
      <c r="AA115" s="100">
        <v>0</v>
      </c>
      <c r="AB115" s="100">
        <v>0</v>
      </c>
      <c r="AC115" s="304">
        <v>0</v>
      </c>
    </row>
    <row r="116" spans="1:29" ht="24">
      <c r="A116" s="101">
        <v>40003156</v>
      </c>
      <c r="B116" s="102" t="s">
        <v>296</v>
      </c>
      <c r="C116" s="103" t="s">
        <v>30</v>
      </c>
      <c r="D116" s="103"/>
      <c r="E116" s="102" t="s">
        <v>298</v>
      </c>
      <c r="F116" s="122" t="s">
        <v>334</v>
      </c>
      <c r="G116" s="102" t="s">
        <v>80</v>
      </c>
      <c r="H116" s="102" t="s">
        <v>150</v>
      </c>
      <c r="I116" s="102" t="s">
        <v>151</v>
      </c>
      <c r="J116" s="101">
        <v>2019</v>
      </c>
      <c r="K116" s="102">
        <v>9830</v>
      </c>
      <c r="L116" s="122">
        <v>104751</v>
      </c>
      <c r="M116" s="102" t="s">
        <v>188</v>
      </c>
      <c r="N116" s="307" t="s">
        <v>167</v>
      </c>
      <c r="O116" s="311">
        <v>42559</v>
      </c>
      <c r="P116" s="290">
        <v>34000</v>
      </c>
      <c r="Q116" s="312">
        <f t="shared" si="3"/>
        <v>0</v>
      </c>
      <c r="R116" s="344">
        <v>0</v>
      </c>
      <c r="S116" s="100">
        <v>0</v>
      </c>
      <c r="T116" s="100">
        <v>0</v>
      </c>
      <c r="U116" s="100">
        <v>0</v>
      </c>
      <c r="V116" s="100">
        <v>0</v>
      </c>
      <c r="W116" s="100">
        <v>0</v>
      </c>
      <c r="X116" s="100">
        <v>0</v>
      </c>
      <c r="Y116" s="100">
        <v>0</v>
      </c>
      <c r="Z116" s="100">
        <v>0</v>
      </c>
      <c r="AA116" s="100">
        <v>0</v>
      </c>
      <c r="AB116" s="100">
        <v>0</v>
      </c>
      <c r="AC116" s="304">
        <v>0</v>
      </c>
    </row>
    <row r="117" spans="1:29" ht="24">
      <c r="A117" s="101">
        <v>30176022</v>
      </c>
      <c r="B117" s="102" t="s">
        <v>296</v>
      </c>
      <c r="C117" s="103" t="s">
        <v>30</v>
      </c>
      <c r="D117" s="103"/>
      <c r="E117" s="102" t="s">
        <v>148</v>
      </c>
      <c r="F117" s="122" t="s">
        <v>335</v>
      </c>
      <c r="G117" s="102" t="s">
        <v>82</v>
      </c>
      <c r="H117" s="102" t="s">
        <v>220</v>
      </c>
      <c r="I117" s="102" t="s">
        <v>151</v>
      </c>
      <c r="J117" s="101">
        <v>2019</v>
      </c>
      <c r="K117" s="102">
        <v>10023</v>
      </c>
      <c r="L117" s="122">
        <v>932009</v>
      </c>
      <c r="M117" s="102" t="s">
        <v>221</v>
      </c>
      <c r="N117" s="307" t="s">
        <v>167</v>
      </c>
      <c r="O117" s="311">
        <v>203876</v>
      </c>
      <c r="P117" s="290">
        <v>282500</v>
      </c>
      <c r="Q117" s="312">
        <f t="shared" si="3"/>
        <v>21808.906999999999</v>
      </c>
      <c r="R117" s="344">
        <v>0</v>
      </c>
      <c r="S117" s="100">
        <v>0</v>
      </c>
      <c r="T117" s="100">
        <v>21808.906999999999</v>
      </c>
      <c r="U117" s="100">
        <v>0</v>
      </c>
      <c r="V117" s="100">
        <v>0</v>
      </c>
      <c r="W117" s="100">
        <v>0</v>
      </c>
      <c r="X117" s="100">
        <v>0</v>
      </c>
      <c r="Y117" s="100">
        <v>0</v>
      </c>
      <c r="Z117" s="100">
        <v>0</v>
      </c>
      <c r="AA117" s="100">
        <v>0</v>
      </c>
      <c r="AB117" s="100">
        <v>0</v>
      </c>
      <c r="AC117" s="304">
        <v>0</v>
      </c>
    </row>
    <row r="118" spans="1:29" ht="48">
      <c r="A118" s="101">
        <v>40013536</v>
      </c>
      <c r="B118" s="102" t="s">
        <v>296</v>
      </c>
      <c r="C118" s="103" t="s">
        <v>30</v>
      </c>
      <c r="D118" s="103"/>
      <c r="E118" s="102" t="s">
        <v>148</v>
      </c>
      <c r="F118" s="122" t="s">
        <v>336</v>
      </c>
      <c r="G118" s="102" t="s">
        <v>80</v>
      </c>
      <c r="H118" s="102" t="s">
        <v>154</v>
      </c>
      <c r="I118" s="102" t="s">
        <v>151</v>
      </c>
      <c r="J118" s="101">
        <v>2019</v>
      </c>
      <c r="K118" s="102">
        <v>10343</v>
      </c>
      <c r="L118" s="122">
        <v>1923090</v>
      </c>
      <c r="M118" s="102" t="s">
        <v>337</v>
      </c>
      <c r="N118" s="307" t="s">
        <v>246</v>
      </c>
      <c r="O118" s="311">
        <v>295000</v>
      </c>
      <c r="P118" s="290">
        <v>217714</v>
      </c>
      <c r="Q118" s="312">
        <f t="shared" si="3"/>
        <v>0</v>
      </c>
      <c r="R118" s="344">
        <v>0</v>
      </c>
      <c r="S118" s="100">
        <v>0</v>
      </c>
      <c r="T118" s="100">
        <v>0</v>
      </c>
      <c r="U118" s="100">
        <v>0</v>
      </c>
      <c r="V118" s="100">
        <v>0</v>
      </c>
      <c r="W118" s="100">
        <v>0</v>
      </c>
      <c r="X118" s="100">
        <v>0</v>
      </c>
      <c r="Y118" s="100">
        <v>0</v>
      </c>
      <c r="Z118" s="100">
        <v>0</v>
      </c>
      <c r="AA118" s="100">
        <v>0</v>
      </c>
      <c r="AB118" s="100">
        <v>0</v>
      </c>
      <c r="AC118" s="304">
        <v>0</v>
      </c>
    </row>
    <row r="119" spans="1:29" ht="36">
      <c r="A119" s="101">
        <v>40012802</v>
      </c>
      <c r="B119" s="102" t="s">
        <v>296</v>
      </c>
      <c r="C119" s="103" t="s">
        <v>30</v>
      </c>
      <c r="D119" s="103"/>
      <c r="E119" s="102" t="s">
        <v>148</v>
      </c>
      <c r="F119" s="122" t="s">
        <v>338</v>
      </c>
      <c r="G119" s="102" t="s">
        <v>90</v>
      </c>
      <c r="H119" s="102" t="s">
        <v>317</v>
      </c>
      <c r="I119" s="102" t="s">
        <v>151</v>
      </c>
      <c r="J119" s="101">
        <v>2019</v>
      </c>
      <c r="K119" s="102">
        <v>10023</v>
      </c>
      <c r="L119" s="122">
        <v>1795456</v>
      </c>
      <c r="M119" s="102" t="s">
        <v>198</v>
      </c>
      <c r="N119" s="307" t="s">
        <v>919</v>
      </c>
      <c r="O119" s="311">
        <v>17000</v>
      </c>
      <c r="P119" s="290">
        <v>0</v>
      </c>
      <c r="Q119" s="312">
        <f t="shared" si="3"/>
        <v>0</v>
      </c>
      <c r="R119" s="344">
        <v>0</v>
      </c>
      <c r="S119" s="100">
        <v>0</v>
      </c>
      <c r="T119" s="100">
        <v>0</v>
      </c>
      <c r="U119" s="100">
        <v>0</v>
      </c>
      <c r="V119" s="100">
        <v>0</v>
      </c>
      <c r="W119" s="100">
        <v>0</v>
      </c>
      <c r="X119" s="100">
        <v>0</v>
      </c>
      <c r="Y119" s="100">
        <v>0</v>
      </c>
      <c r="Z119" s="100">
        <v>0</v>
      </c>
      <c r="AA119" s="100">
        <v>0</v>
      </c>
      <c r="AB119" s="100">
        <v>0</v>
      </c>
      <c r="AC119" s="304">
        <v>0</v>
      </c>
    </row>
    <row r="120" spans="1:29" ht="24">
      <c r="A120" s="101">
        <v>30064663</v>
      </c>
      <c r="B120" s="102" t="s">
        <v>296</v>
      </c>
      <c r="C120" s="103" t="s">
        <v>30</v>
      </c>
      <c r="D120" s="103"/>
      <c r="E120" s="102" t="s">
        <v>148</v>
      </c>
      <c r="F120" s="122" t="s">
        <v>341</v>
      </c>
      <c r="G120" s="102" t="s">
        <v>88</v>
      </c>
      <c r="H120" s="102" t="s">
        <v>154</v>
      </c>
      <c r="I120" s="102" t="s">
        <v>151</v>
      </c>
      <c r="J120" s="101">
        <v>2021</v>
      </c>
      <c r="K120" s="102">
        <v>11216</v>
      </c>
      <c r="L120" s="122">
        <v>9131052</v>
      </c>
      <c r="M120" s="102" t="s">
        <v>194</v>
      </c>
      <c r="N120" s="307" t="s">
        <v>167</v>
      </c>
      <c r="O120" s="311">
        <v>759850</v>
      </c>
      <c r="P120" s="290">
        <v>1119616</v>
      </c>
      <c r="Q120" s="312">
        <f t="shared" si="3"/>
        <v>188141.81400000001</v>
      </c>
      <c r="R120" s="344">
        <v>0</v>
      </c>
      <c r="S120" s="100">
        <v>0</v>
      </c>
      <c r="T120" s="100">
        <v>188141.81400000001</v>
      </c>
      <c r="U120" s="100">
        <v>0</v>
      </c>
      <c r="V120" s="100">
        <v>0</v>
      </c>
      <c r="W120" s="100">
        <v>0</v>
      </c>
      <c r="X120" s="100">
        <v>0</v>
      </c>
      <c r="Y120" s="100">
        <v>0</v>
      </c>
      <c r="Z120" s="100">
        <v>0</v>
      </c>
      <c r="AA120" s="100">
        <v>0</v>
      </c>
      <c r="AB120" s="100">
        <v>0</v>
      </c>
      <c r="AC120" s="304">
        <v>0</v>
      </c>
    </row>
    <row r="121" spans="1:29" ht="36">
      <c r="A121" s="101">
        <v>30091815</v>
      </c>
      <c r="B121" s="102" t="s">
        <v>296</v>
      </c>
      <c r="C121" s="103" t="s">
        <v>30</v>
      </c>
      <c r="D121" s="103"/>
      <c r="E121" s="102" t="s">
        <v>148</v>
      </c>
      <c r="F121" s="122" t="s">
        <v>342</v>
      </c>
      <c r="G121" s="102" t="s">
        <v>87</v>
      </c>
      <c r="H121" s="102" t="s">
        <v>315</v>
      </c>
      <c r="I121" s="102" t="s">
        <v>151</v>
      </c>
      <c r="J121" s="101">
        <v>2021</v>
      </c>
      <c r="K121" s="102">
        <v>11216</v>
      </c>
      <c r="L121" s="122">
        <v>5646812</v>
      </c>
      <c r="M121" s="102" t="s">
        <v>182</v>
      </c>
      <c r="N121" s="307" t="s">
        <v>167</v>
      </c>
      <c r="O121" s="311">
        <v>750000</v>
      </c>
      <c r="P121" s="290">
        <v>927235</v>
      </c>
      <c r="Q121" s="312">
        <f t="shared" si="3"/>
        <v>130141.118</v>
      </c>
      <c r="R121" s="344">
        <v>0</v>
      </c>
      <c r="S121" s="100">
        <v>0</v>
      </c>
      <c r="T121" s="100">
        <v>130141.118</v>
      </c>
      <c r="U121" s="100">
        <v>0</v>
      </c>
      <c r="V121" s="100">
        <v>0</v>
      </c>
      <c r="W121" s="100">
        <v>0</v>
      </c>
      <c r="X121" s="100">
        <v>0</v>
      </c>
      <c r="Y121" s="100">
        <v>0</v>
      </c>
      <c r="Z121" s="100">
        <v>0</v>
      </c>
      <c r="AA121" s="100">
        <v>0</v>
      </c>
      <c r="AB121" s="100">
        <v>0</v>
      </c>
      <c r="AC121" s="304">
        <v>0</v>
      </c>
    </row>
    <row r="122" spans="1:29" ht="36">
      <c r="A122" s="101">
        <v>40009344</v>
      </c>
      <c r="B122" s="102" t="s">
        <v>296</v>
      </c>
      <c r="C122" s="103" t="s">
        <v>30</v>
      </c>
      <c r="D122" s="103"/>
      <c r="E122" s="102" t="s">
        <v>148</v>
      </c>
      <c r="F122" s="122" t="s">
        <v>344</v>
      </c>
      <c r="G122" s="102" t="s">
        <v>87</v>
      </c>
      <c r="H122" s="102" t="s">
        <v>154</v>
      </c>
      <c r="I122" s="102" t="s">
        <v>151</v>
      </c>
      <c r="J122" s="101">
        <v>2019</v>
      </c>
      <c r="K122" s="102">
        <v>9830</v>
      </c>
      <c r="L122" s="122">
        <v>823842.71200000006</v>
      </c>
      <c r="M122" s="102" t="s">
        <v>182</v>
      </c>
      <c r="N122" s="307" t="s">
        <v>264</v>
      </c>
      <c r="O122" s="311">
        <v>80000</v>
      </c>
      <c r="P122" s="290">
        <v>0</v>
      </c>
      <c r="Q122" s="312">
        <f t="shared" si="3"/>
        <v>0</v>
      </c>
      <c r="R122" s="344">
        <v>0</v>
      </c>
      <c r="S122" s="100">
        <v>0</v>
      </c>
      <c r="T122" s="100">
        <v>0</v>
      </c>
      <c r="U122" s="100">
        <v>0</v>
      </c>
      <c r="V122" s="100">
        <v>0</v>
      </c>
      <c r="W122" s="100">
        <v>0</v>
      </c>
      <c r="X122" s="100">
        <v>0</v>
      </c>
      <c r="Y122" s="100">
        <v>0</v>
      </c>
      <c r="Z122" s="100">
        <v>0</v>
      </c>
      <c r="AA122" s="100">
        <v>0</v>
      </c>
      <c r="AB122" s="100">
        <v>0</v>
      </c>
      <c r="AC122" s="304">
        <v>0</v>
      </c>
    </row>
    <row r="123" spans="1:29" ht="36">
      <c r="A123" s="101">
        <v>40004196</v>
      </c>
      <c r="B123" s="102" t="s">
        <v>296</v>
      </c>
      <c r="C123" s="103" t="s">
        <v>30</v>
      </c>
      <c r="D123" s="103"/>
      <c r="E123" s="102" t="s">
        <v>148</v>
      </c>
      <c r="F123" s="122" t="s">
        <v>345</v>
      </c>
      <c r="G123" s="102" t="s">
        <v>88</v>
      </c>
      <c r="H123" s="102" t="s">
        <v>317</v>
      </c>
      <c r="I123" s="102" t="s">
        <v>151</v>
      </c>
      <c r="J123" s="101">
        <v>2018</v>
      </c>
      <c r="K123" s="102">
        <v>9636</v>
      </c>
      <c r="L123" s="122">
        <v>3635065</v>
      </c>
      <c r="M123" s="247" t="s">
        <v>194</v>
      </c>
      <c r="N123" s="307" t="s">
        <v>246</v>
      </c>
      <c r="O123" s="311">
        <v>62299</v>
      </c>
      <c r="P123" s="290">
        <v>95158</v>
      </c>
      <c r="Q123" s="312">
        <f t="shared" si="3"/>
        <v>0</v>
      </c>
      <c r="R123" s="344">
        <v>0</v>
      </c>
      <c r="S123" s="100">
        <v>0</v>
      </c>
      <c r="T123" s="100">
        <v>0</v>
      </c>
      <c r="U123" s="100">
        <v>0</v>
      </c>
      <c r="V123" s="100">
        <v>0</v>
      </c>
      <c r="W123" s="100">
        <v>0</v>
      </c>
      <c r="X123" s="100">
        <v>0</v>
      </c>
      <c r="Y123" s="100">
        <v>0</v>
      </c>
      <c r="Z123" s="100">
        <v>0</v>
      </c>
      <c r="AA123" s="100">
        <v>0</v>
      </c>
      <c r="AB123" s="100">
        <v>0</v>
      </c>
      <c r="AC123" s="304">
        <v>0</v>
      </c>
    </row>
    <row r="124" spans="1:29" ht="48">
      <c r="A124" s="101">
        <v>40004434</v>
      </c>
      <c r="B124" s="102" t="s">
        <v>296</v>
      </c>
      <c r="C124" s="103" t="s">
        <v>30</v>
      </c>
      <c r="D124" s="103"/>
      <c r="E124" s="102" t="s">
        <v>148</v>
      </c>
      <c r="F124" s="122" t="s">
        <v>346</v>
      </c>
      <c r="G124" s="102" t="s">
        <v>88</v>
      </c>
      <c r="H124" s="102" t="s">
        <v>317</v>
      </c>
      <c r="I124" s="102" t="s">
        <v>151</v>
      </c>
      <c r="J124" s="101">
        <v>2018</v>
      </c>
      <c r="K124" s="102">
        <v>9636</v>
      </c>
      <c r="L124" s="122">
        <v>4386942</v>
      </c>
      <c r="M124" s="247" t="s">
        <v>347</v>
      </c>
      <c r="N124" s="307" t="s">
        <v>167</v>
      </c>
      <c r="O124" s="311">
        <v>361328</v>
      </c>
      <c r="P124" s="290">
        <v>193822</v>
      </c>
      <c r="Q124" s="312">
        <f t="shared" si="3"/>
        <v>90000.036999999997</v>
      </c>
      <c r="R124" s="344">
        <v>0</v>
      </c>
      <c r="S124" s="100">
        <v>0</v>
      </c>
      <c r="T124" s="100">
        <v>90000.036999999997</v>
      </c>
      <c r="U124" s="100">
        <v>0</v>
      </c>
      <c r="V124" s="100">
        <v>0</v>
      </c>
      <c r="W124" s="100">
        <v>0</v>
      </c>
      <c r="X124" s="100">
        <v>0</v>
      </c>
      <c r="Y124" s="100">
        <v>0</v>
      </c>
      <c r="Z124" s="100">
        <v>0</v>
      </c>
      <c r="AA124" s="100">
        <v>0</v>
      </c>
      <c r="AB124" s="100">
        <v>0</v>
      </c>
      <c r="AC124" s="304">
        <v>0</v>
      </c>
    </row>
    <row r="125" spans="1:29" ht="48">
      <c r="A125" s="101">
        <v>30140173</v>
      </c>
      <c r="B125" s="102" t="s">
        <v>296</v>
      </c>
      <c r="C125" s="103" t="s">
        <v>30</v>
      </c>
      <c r="D125" s="103"/>
      <c r="E125" s="102" t="s">
        <v>148</v>
      </c>
      <c r="F125" s="122" t="s">
        <v>348</v>
      </c>
      <c r="G125" s="102" t="s">
        <v>94</v>
      </c>
      <c r="H125" s="102" t="s">
        <v>317</v>
      </c>
      <c r="I125" s="102" t="s">
        <v>151</v>
      </c>
      <c r="J125" s="101">
        <v>2019</v>
      </c>
      <c r="K125" s="102">
        <v>10369</v>
      </c>
      <c r="L125" s="122">
        <v>14934765</v>
      </c>
      <c r="M125" s="247" t="s">
        <v>349</v>
      </c>
      <c r="N125" s="307" t="s">
        <v>167</v>
      </c>
      <c r="O125" s="311">
        <v>395082</v>
      </c>
      <c r="P125" s="290">
        <v>80000</v>
      </c>
      <c r="Q125" s="312">
        <f t="shared" si="3"/>
        <v>0</v>
      </c>
      <c r="R125" s="344">
        <v>0</v>
      </c>
      <c r="S125" s="100">
        <v>0</v>
      </c>
      <c r="T125" s="100">
        <v>0</v>
      </c>
      <c r="U125" s="100">
        <v>0</v>
      </c>
      <c r="V125" s="100">
        <v>0</v>
      </c>
      <c r="W125" s="100">
        <v>0</v>
      </c>
      <c r="X125" s="100">
        <v>0</v>
      </c>
      <c r="Y125" s="100">
        <v>0</v>
      </c>
      <c r="Z125" s="100">
        <v>0</v>
      </c>
      <c r="AA125" s="100">
        <v>0</v>
      </c>
      <c r="AB125" s="100">
        <v>0</v>
      </c>
      <c r="AC125" s="304">
        <v>0</v>
      </c>
    </row>
    <row r="126" spans="1:29" ht="24">
      <c r="A126" s="101">
        <v>30001033</v>
      </c>
      <c r="B126" s="102" t="s">
        <v>296</v>
      </c>
      <c r="C126" s="103" t="s">
        <v>30</v>
      </c>
      <c r="D126" s="103"/>
      <c r="E126" s="102" t="s">
        <v>148</v>
      </c>
      <c r="F126" s="122" t="s">
        <v>350</v>
      </c>
      <c r="G126" s="102" t="s">
        <v>81</v>
      </c>
      <c r="H126" s="102" t="s">
        <v>220</v>
      </c>
      <c r="I126" s="102" t="s">
        <v>151</v>
      </c>
      <c r="J126" s="101">
        <v>2023</v>
      </c>
      <c r="K126" s="102">
        <v>13505</v>
      </c>
      <c r="L126" s="122">
        <v>1632179</v>
      </c>
      <c r="M126" s="247" t="s">
        <v>259</v>
      </c>
      <c r="N126" s="307" t="s">
        <v>294</v>
      </c>
      <c r="O126" s="311">
        <v>230000</v>
      </c>
      <c r="P126" s="290">
        <v>71928</v>
      </c>
      <c r="Q126" s="312">
        <f t="shared" si="3"/>
        <v>0</v>
      </c>
      <c r="R126" s="344">
        <v>0</v>
      </c>
      <c r="S126" s="100">
        <v>0</v>
      </c>
      <c r="T126" s="100">
        <v>0</v>
      </c>
      <c r="U126" s="100">
        <v>0</v>
      </c>
      <c r="V126" s="100">
        <v>0</v>
      </c>
      <c r="W126" s="100">
        <v>0</v>
      </c>
      <c r="X126" s="100">
        <v>0</v>
      </c>
      <c r="Y126" s="100">
        <v>0</v>
      </c>
      <c r="Z126" s="100">
        <v>0</v>
      </c>
      <c r="AA126" s="100">
        <v>0</v>
      </c>
      <c r="AB126" s="100">
        <v>0</v>
      </c>
      <c r="AC126" s="304">
        <v>0</v>
      </c>
    </row>
    <row r="127" spans="1:29" ht="24">
      <c r="A127" s="101">
        <v>30072951</v>
      </c>
      <c r="B127" s="102" t="s">
        <v>296</v>
      </c>
      <c r="C127" s="103" t="s">
        <v>30</v>
      </c>
      <c r="D127" s="103"/>
      <c r="E127" s="102" t="s">
        <v>148</v>
      </c>
      <c r="F127" s="122" t="s">
        <v>351</v>
      </c>
      <c r="G127" s="102" t="s">
        <v>95</v>
      </c>
      <c r="H127" s="102" t="s">
        <v>220</v>
      </c>
      <c r="I127" s="102" t="s">
        <v>151</v>
      </c>
      <c r="J127" s="101">
        <v>2019</v>
      </c>
      <c r="K127" s="102">
        <v>10369</v>
      </c>
      <c r="L127" s="122">
        <v>1039688.844</v>
      </c>
      <c r="M127" s="102" t="s">
        <v>221</v>
      </c>
      <c r="N127" s="307" t="s">
        <v>294</v>
      </c>
      <c r="O127" s="311">
        <v>339770</v>
      </c>
      <c r="P127" s="290">
        <v>0</v>
      </c>
      <c r="Q127" s="312">
        <f t="shared" si="3"/>
        <v>0</v>
      </c>
      <c r="R127" s="344">
        <v>0</v>
      </c>
      <c r="S127" s="100">
        <v>0</v>
      </c>
      <c r="T127" s="100">
        <v>0</v>
      </c>
      <c r="U127" s="100">
        <v>0</v>
      </c>
      <c r="V127" s="100">
        <v>0</v>
      </c>
      <c r="W127" s="100">
        <v>0</v>
      </c>
      <c r="X127" s="100">
        <v>0</v>
      </c>
      <c r="Y127" s="100">
        <v>0</v>
      </c>
      <c r="Z127" s="100">
        <v>0</v>
      </c>
      <c r="AA127" s="100">
        <v>0</v>
      </c>
      <c r="AB127" s="100">
        <v>0</v>
      </c>
      <c r="AC127" s="304">
        <v>0</v>
      </c>
    </row>
    <row r="128" spans="1:29" ht="24">
      <c r="A128" s="101">
        <v>30082130</v>
      </c>
      <c r="B128" s="102" t="s">
        <v>296</v>
      </c>
      <c r="C128" s="103" t="s">
        <v>30</v>
      </c>
      <c r="D128" s="103"/>
      <c r="E128" s="102" t="s">
        <v>148</v>
      </c>
      <c r="F128" s="122" t="s">
        <v>352</v>
      </c>
      <c r="G128" s="102" t="s">
        <v>91</v>
      </c>
      <c r="H128" s="102" t="s">
        <v>225</v>
      </c>
      <c r="I128" s="102" t="s">
        <v>151</v>
      </c>
      <c r="J128" s="101">
        <v>2019</v>
      </c>
      <c r="K128" s="102">
        <v>10106</v>
      </c>
      <c r="L128" s="122">
        <v>919430.58200000005</v>
      </c>
      <c r="M128" s="102" t="s">
        <v>311</v>
      </c>
      <c r="N128" s="307" t="s">
        <v>852</v>
      </c>
      <c r="O128" s="311">
        <v>120000</v>
      </c>
      <c r="P128" s="290">
        <v>0</v>
      </c>
      <c r="Q128" s="312">
        <f t="shared" si="3"/>
        <v>0</v>
      </c>
      <c r="R128" s="344">
        <v>0</v>
      </c>
      <c r="S128" s="100">
        <v>0</v>
      </c>
      <c r="T128" s="100">
        <v>0</v>
      </c>
      <c r="U128" s="100">
        <v>0</v>
      </c>
      <c r="V128" s="100">
        <v>0</v>
      </c>
      <c r="W128" s="100">
        <v>0</v>
      </c>
      <c r="X128" s="100">
        <v>0</v>
      </c>
      <c r="Y128" s="100">
        <v>0</v>
      </c>
      <c r="Z128" s="100">
        <v>0</v>
      </c>
      <c r="AA128" s="100">
        <v>0</v>
      </c>
      <c r="AB128" s="100">
        <v>0</v>
      </c>
      <c r="AC128" s="304">
        <v>0</v>
      </c>
    </row>
    <row r="129" spans="1:29" ht="24">
      <c r="A129" s="101">
        <v>40011210</v>
      </c>
      <c r="B129" s="102" t="s">
        <v>296</v>
      </c>
      <c r="C129" s="103" t="s">
        <v>30</v>
      </c>
      <c r="D129" s="103"/>
      <c r="E129" s="102" t="s">
        <v>148</v>
      </c>
      <c r="F129" s="122" t="s">
        <v>353</v>
      </c>
      <c r="G129" s="102" t="s">
        <v>81</v>
      </c>
      <c r="H129" s="102" t="s">
        <v>154</v>
      </c>
      <c r="I129" s="102" t="s">
        <v>151</v>
      </c>
      <c r="J129" s="101">
        <v>2021</v>
      </c>
      <c r="K129" s="102">
        <v>11216</v>
      </c>
      <c r="L129" s="122">
        <v>906642.11600000004</v>
      </c>
      <c r="M129" s="102" t="s">
        <v>259</v>
      </c>
      <c r="N129" s="307" t="s">
        <v>246</v>
      </c>
      <c r="O129" s="311">
        <v>300000</v>
      </c>
      <c r="P129" s="290">
        <v>66000</v>
      </c>
      <c r="Q129" s="312">
        <f t="shared" si="3"/>
        <v>0</v>
      </c>
      <c r="R129" s="344">
        <v>0</v>
      </c>
      <c r="S129" s="100">
        <v>0</v>
      </c>
      <c r="T129" s="100">
        <v>0</v>
      </c>
      <c r="U129" s="100">
        <v>0</v>
      </c>
      <c r="V129" s="100">
        <v>0</v>
      </c>
      <c r="W129" s="100">
        <v>0</v>
      </c>
      <c r="X129" s="100">
        <v>0</v>
      </c>
      <c r="Y129" s="100">
        <v>0</v>
      </c>
      <c r="Z129" s="100">
        <v>0</v>
      </c>
      <c r="AA129" s="100">
        <v>0</v>
      </c>
      <c r="AB129" s="100">
        <v>0</v>
      </c>
      <c r="AC129" s="304">
        <v>0</v>
      </c>
    </row>
    <row r="130" spans="1:29" ht="36">
      <c r="A130" s="101">
        <v>40016874</v>
      </c>
      <c r="B130" s="102" t="s">
        <v>296</v>
      </c>
      <c r="C130" s="103" t="s">
        <v>30</v>
      </c>
      <c r="D130" s="103"/>
      <c r="E130" s="102" t="s">
        <v>148</v>
      </c>
      <c r="F130" s="122" t="s">
        <v>354</v>
      </c>
      <c r="G130" s="102" t="s">
        <v>96</v>
      </c>
      <c r="H130" s="102" t="s">
        <v>315</v>
      </c>
      <c r="I130" s="102" t="s">
        <v>151</v>
      </c>
      <c r="J130" s="101">
        <v>2021</v>
      </c>
      <c r="K130" s="102">
        <v>11216</v>
      </c>
      <c r="L130" s="122">
        <v>2741445</v>
      </c>
      <c r="M130" s="102" t="s">
        <v>184</v>
      </c>
      <c r="N130" s="307" t="s">
        <v>167</v>
      </c>
      <c r="O130" s="311">
        <v>124386</v>
      </c>
      <c r="P130" s="290">
        <v>139116</v>
      </c>
      <c r="Q130" s="312">
        <f t="shared" si="3"/>
        <v>0</v>
      </c>
      <c r="R130" s="344">
        <v>0</v>
      </c>
      <c r="S130" s="100">
        <v>0</v>
      </c>
      <c r="T130" s="100">
        <v>0</v>
      </c>
      <c r="U130" s="100">
        <v>0</v>
      </c>
      <c r="V130" s="100">
        <v>0</v>
      </c>
      <c r="W130" s="100">
        <v>0</v>
      </c>
      <c r="X130" s="100">
        <v>0</v>
      </c>
      <c r="Y130" s="100">
        <v>0</v>
      </c>
      <c r="Z130" s="100">
        <v>0</v>
      </c>
      <c r="AA130" s="100">
        <v>0</v>
      </c>
      <c r="AB130" s="100">
        <v>0</v>
      </c>
      <c r="AC130" s="304">
        <v>0</v>
      </c>
    </row>
    <row r="131" spans="1:29" ht="36">
      <c r="A131" s="101">
        <v>30073874</v>
      </c>
      <c r="B131" s="102" t="s">
        <v>296</v>
      </c>
      <c r="C131" s="103" t="s">
        <v>30</v>
      </c>
      <c r="D131" s="103"/>
      <c r="E131" s="102" t="s">
        <v>148</v>
      </c>
      <c r="F131" s="122" t="s">
        <v>356</v>
      </c>
      <c r="G131" s="102" t="s">
        <v>89</v>
      </c>
      <c r="H131" s="102" t="s">
        <v>220</v>
      </c>
      <c r="I131" s="102" t="s">
        <v>151</v>
      </c>
      <c r="J131" s="101">
        <v>2018</v>
      </c>
      <c r="K131" s="102">
        <v>9219</v>
      </c>
      <c r="L131" s="122">
        <v>9767831</v>
      </c>
      <c r="M131" s="102" t="s">
        <v>357</v>
      </c>
      <c r="N131" s="307" t="s">
        <v>246</v>
      </c>
      <c r="O131" s="311">
        <v>333994</v>
      </c>
      <c r="P131" s="290">
        <v>326066</v>
      </c>
      <c r="Q131" s="312">
        <f t="shared" si="3"/>
        <v>5890.5</v>
      </c>
      <c r="R131" s="344">
        <v>0</v>
      </c>
      <c r="S131" s="100">
        <v>0</v>
      </c>
      <c r="T131" s="100">
        <v>5890.5</v>
      </c>
      <c r="U131" s="100">
        <v>0</v>
      </c>
      <c r="V131" s="100">
        <v>0</v>
      </c>
      <c r="W131" s="100">
        <v>0</v>
      </c>
      <c r="X131" s="100">
        <v>0</v>
      </c>
      <c r="Y131" s="100">
        <v>0</v>
      </c>
      <c r="Z131" s="100">
        <v>0</v>
      </c>
      <c r="AA131" s="100">
        <v>0</v>
      </c>
      <c r="AB131" s="100">
        <v>0</v>
      </c>
      <c r="AC131" s="304">
        <v>0</v>
      </c>
    </row>
    <row r="132" spans="1:29" ht="24">
      <c r="A132" s="101">
        <v>40015369</v>
      </c>
      <c r="B132" s="102" t="s">
        <v>296</v>
      </c>
      <c r="C132" s="103" t="s">
        <v>30</v>
      </c>
      <c r="D132" s="103"/>
      <c r="E132" s="102" t="s">
        <v>148</v>
      </c>
      <c r="F132" s="122" t="s">
        <v>359</v>
      </c>
      <c r="G132" s="102" t="s">
        <v>80</v>
      </c>
      <c r="H132" s="102" t="s">
        <v>154</v>
      </c>
      <c r="I132" s="102" t="s">
        <v>151</v>
      </c>
      <c r="J132" s="101">
        <v>2020</v>
      </c>
      <c r="K132" s="102">
        <v>10766</v>
      </c>
      <c r="L132" s="122">
        <v>7465985</v>
      </c>
      <c r="M132" s="102" t="s">
        <v>360</v>
      </c>
      <c r="N132" s="307" t="s">
        <v>167</v>
      </c>
      <c r="O132" s="311">
        <v>2211360</v>
      </c>
      <c r="P132" s="290">
        <v>2211360</v>
      </c>
      <c r="Q132" s="312">
        <f t="shared" si="3"/>
        <v>46338.47</v>
      </c>
      <c r="R132" s="344">
        <v>0</v>
      </c>
      <c r="S132" s="100">
        <v>0</v>
      </c>
      <c r="T132" s="100">
        <v>46338.47</v>
      </c>
      <c r="U132" s="100">
        <v>0</v>
      </c>
      <c r="V132" s="100">
        <v>0</v>
      </c>
      <c r="W132" s="100">
        <v>0</v>
      </c>
      <c r="X132" s="100">
        <v>0</v>
      </c>
      <c r="Y132" s="100">
        <v>0</v>
      </c>
      <c r="Z132" s="100">
        <v>0</v>
      </c>
      <c r="AA132" s="100">
        <v>0</v>
      </c>
      <c r="AB132" s="100">
        <v>0</v>
      </c>
      <c r="AC132" s="304">
        <v>0</v>
      </c>
    </row>
    <row r="133" spans="1:29" ht="24">
      <c r="A133" s="101">
        <v>40013615</v>
      </c>
      <c r="B133" s="102" t="s">
        <v>296</v>
      </c>
      <c r="C133" s="103" t="s">
        <v>30</v>
      </c>
      <c r="D133" s="103"/>
      <c r="E133" s="102" t="s">
        <v>148</v>
      </c>
      <c r="F133" s="122" t="s">
        <v>361</v>
      </c>
      <c r="G133" s="102" t="s">
        <v>84</v>
      </c>
      <c r="H133" s="102" t="s">
        <v>220</v>
      </c>
      <c r="I133" s="102" t="s">
        <v>151</v>
      </c>
      <c r="J133" s="101">
        <v>2021</v>
      </c>
      <c r="K133" s="102">
        <v>11619</v>
      </c>
      <c r="L133" s="122">
        <v>2897876</v>
      </c>
      <c r="M133" s="102" t="s">
        <v>221</v>
      </c>
      <c r="N133" s="307" t="s">
        <v>246</v>
      </c>
      <c r="O133" s="311">
        <v>200000</v>
      </c>
      <c r="P133" s="290">
        <v>331138</v>
      </c>
      <c r="Q133" s="312">
        <f t="shared" si="3"/>
        <v>0</v>
      </c>
      <c r="R133" s="344">
        <v>0</v>
      </c>
      <c r="S133" s="100">
        <v>0</v>
      </c>
      <c r="T133" s="100">
        <v>0</v>
      </c>
      <c r="U133" s="100">
        <v>0</v>
      </c>
      <c r="V133" s="100">
        <v>0</v>
      </c>
      <c r="W133" s="100">
        <v>0</v>
      </c>
      <c r="X133" s="100">
        <v>0</v>
      </c>
      <c r="Y133" s="100">
        <v>0</v>
      </c>
      <c r="Z133" s="100">
        <v>0</v>
      </c>
      <c r="AA133" s="100">
        <v>0</v>
      </c>
      <c r="AB133" s="100">
        <v>0</v>
      </c>
      <c r="AC133" s="304">
        <v>0</v>
      </c>
    </row>
    <row r="134" spans="1:29" ht="24">
      <c r="A134" s="101">
        <v>40018359</v>
      </c>
      <c r="B134" s="102" t="s">
        <v>296</v>
      </c>
      <c r="C134" s="103" t="s">
        <v>30</v>
      </c>
      <c r="D134" s="103"/>
      <c r="E134" s="102" t="s">
        <v>148</v>
      </c>
      <c r="F134" s="122" t="s">
        <v>362</v>
      </c>
      <c r="G134" s="102" t="s">
        <v>81</v>
      </c>
      <c r="H134" s="102" t="s">
        <v>154</v>
      </c>
      <c r="I134" s="102" t="s">
        <v>151</v>
      </c>
      <c r="J134" s="101">
        <v>2021</v>
      </c>
      <c r="K134" s="102">
        <v>11216</v>
      </c>
      <c r="L134" s="122">
        <v>1369841.334</v>
      </c>
      <c r="M134" s="102" t="s">
        <v>259</v>
      </c>
      <c r="N134" s="307" t="s">
        <v>246</v>
      </c>
      <c r="O134" s="311">
        <v>300000</v>
      </c>
      <c r="P134" s="290">
        <v>67411</v>
      </c>
      <c r="Q134" s="312">
        <f t="shared" si="3"/>
        <v>0</v>
      </c>
      <c r="R134" s="344">
        <v>0</v>
      </c>
      <c r="S134" s="100">
        <v>0</v>
      </c>
      <c r="T134" s="100">
        <v>0</v>
      </c>
      <c r="U134" s="100">
        <v>0</v>
      </c>
      <c r="V134" s="100">
        <v>0</v>
      </c>
      <c r="W134" s="100">
        <v>0</v>
      </c>
      <c r="X134" s="100">
        <v>0</v>
      </c>
      <c r="Y134" s="100">
        <v>0</v>
      </c>
      <c r="Z134" s="100">
        <v>0</v>
      </c>
      <c r="AA134" s="100">
        <v>0</v>
      </c>
      <c r="AB134" s="100">
        <v>0</v>
      </c>
      <c r="AC134" s="304">
        <v>0</v>
      </c>
    </row>
    <row r="135" spans="1:29" ht="24">
      <c r="A135" s="101">
        <v>40017776</v>
      </c>
      <c r="B135" s="102" t="s">
        <v>296</v>
      </c>
      <c r="C135" s="103" t="s">
        <v>30</v>
      </c>
      <c r="D135" s="103"/>
      <c r="E135" s="102" t="s">
        <v>148</v>
      </c>
      <c r="F135" s="122" t="s">
        <v>363</v>
      </c>
      <c r="G135" s="102" t="s">
        <v>96</v>
      </c>
      <c r="H135" s="102" t="s">
        <v>308</v>
      </c>
      <c r="I135" s="102" t="s">
        <v>151</v>
      </c>
      <c r="J135" s="101">
        <v>2021</v>
      </c>
      <c r="K135" s="102">
        <v>11216</v>
      </c>
      <c r="L135" s="122">
        <v>1439802</v>
      </c>
      <c r="M135" s="102" t="s">
        <v>184</v>
      </c>
      <c r="N135" s="307" t="s">
        <v>246</v>
      </c>
      <c r="O135" s="311">
        <v>320000</v>
      </c>
      <c r="P135" s="290">
        <v>218093</v>
      </c>
      <c r="Q135" s="312">
        <f t="shared" si="3"/>
        <v>0</v>
      </c>
      <c r="R135" s="344">
        <v>0</v>
      </c>
      <c r="S135" s="100">
        <v>0</v>
      </c>
      <c r="T135" s="100">
        <v>0</v>
      </c>
      <c r="U135" s="100">
        <v>0</v>
      </c>
      <c r="V135" s="100">
        <v>0</v>
      </c>
      <c r="W135" s="100">
        <v>0</v>
      </c>
      <c r="X135" s="100">
        <v>0</v>
      </c>
      <c r="Y135" s="100">
        <v>0</v>
      </c>
      <c r="Z135" s="100">
        <v>0</v>
      </c>
      <c r="AA135" s="100">
        <v>0</v>
      </c>
      <c r="AB135" s="100">
        <v>0</v>
      </c>
      <c r="AC135" s="304">
        <v>0</v>
      </c>
    </row>
    <row r="136" spans="1:29" ht="24">
      <c r="A136" s="101">
        <v>30176672</v>
      </c>
      <c r="B136" s="102" t="s">
        <v>296</v>
      </c>
      <c r="C136" s="103" t="s">
        <v>30</v>
      </c>
      <c r="D136" s="103"/>
      <c r="E136" s="102" t="s">
        <v>148</v>
      </c>
      <c r="F136" s="122" t="s">
        <v>364</v>
      </c>
      <c r="G136" s="102" t="s">
        <v>82</v>
      </c>
      <c r="H136" s="102" t="s">
        <v>225</v>
      </c>
      <c r="I136" s="102" t="s">
        <v>151</v>
      </c>
      <c r="J136" s="101">
        <v>2021</v>
      </c>
      <c r="K136" s="102">
        <v>11216</v>
      </c>
      <c r="L136" s="122">
        <v>533781</v>
      </c>
      <c r="M136" s="102" t="s">
        <v>186</v>
      </c>
      <c r="N136" s="307" t="s">
        <v>167</v>
      </c>
      <c r="O136" s="311">
        <v>90083</v>
      </c>
      <c r="P136" s="290">
        <v>217510</v>
      </c>
      <c r="Q136" s="312">
        <f t="shared" si="3"/>
        <v>68084.714000000007</v>
      </c>
      <c r="R136" s="344">
        <v>0</v>
      </c>
      <c r="S136" s="100">
        <v>0</v>
      </c>
      <c r="T136" s="100">
        <v>68084.714000000007</v>
      </c>
      <c r="U136" s="100">
        <v>0</v>
      </c>
      <c r="V136" s="100">
        <v>0</v>
      </c>
      <c r="W136" s="100">
        <v>0</v>
      </c>
      <c r="X136" s="100">
        <v>0</v>
      </c>
      <c r="Y136" s="100">
        <v>0</v>
      </c>
      <c r="Z136" s="100">
        <v>0</v>
      </c>
      <c r="AA136" s="100">
        <v>0</v>
      </c>
      <c r="AB136" s="100">
        <v>0</v>
      </c>
      <c r="AC136" s="304">
        <v>0</v>
      </c>
    </row>
    <row r="137" spans="1:29" ht="36">
      <c r="A137" s="101">
        <v>30481521</v>
      </c>
      <c r="B137" s="102" t="s">
        <v>296</v>
      </c>
      <c r="C137" s="103" t="s">
        <v>30</v>
      </c>
      <c r="D137" s="103"/>
      <c r="E137" s="102" t="s">
        <v>148</v>
      </c>
      <c r="F137" s="122" t="s">
        <v>365</v>
      </c>
      <c r="G137" s="102" t="s">
        <v>88</v>
      </c>
      <c r="H137" s="102" t="s">
        <v>317</v>
      </c>
      <c r="I137" s="102" t="s">
        <v>151</v>
      </c>
      <c r="J137" s="101">
        <v>2022</v>
      </c>
      <c r="K137" s="102">
        <v>12493</v>
      </c>
      <c r="L137" s="122">
        <v>2764448</v>
      </c>
      <c r="M137" s="102" t="s">
        <v>311</v>
      </c>
      <c r="N137" s="307" t="s">
        <v>167</v>
      </c>
      <c r="O137" s="311">
        <v>280000</v>
      </c>
      <c r="P137" s="290">
        <v>245711</v>
      </c>
      <c r="Q137" s="312">
        <f t="shared" si="3"/>
        <v>0</v>
      </c>
      <c r="R137" s="344">
        <v>0</v>
      </c>
      <c r="S137" s="100">
        <v>0</v>
      </c>
      <c r="T137" s="100">
        <v>0</v>
      </c>
      <c r="U137" s="100">
        <v>0</v>
      </c>
      <c r="V137" s="100">
        <v>0</v>
      </c>
      <c r="W137" s="100">
        <v>0</v>
      </c>
      <c r="X137" s="100">
        <v>0</v>
      </c>
      <c r="Y137" s="100">
        <v>0</v>
      </c>
      <c r="Z137" s="100">
        <v>0</v>
      </c>
      <c r="AA137" s="100">
        <v>0</v>
      </c>
      <c r="AB137" s="100">
        <v>0</v>
      </c>
      <c r="AC137" s="304">
        <v>0</v>
      </c>
    </row>
    <row r="138" spans="1:29" ht="36">
      <c r="A138" s="101">
        <v>40009212</v>
      </c>
      <c r="B138" s="102" t="s">
        <v>296</v>
      </c>
      <c r="C138" s="103" t="s">
        <v>30</v>
      </c>
      <c r="D138" s="103"/>
      <c r="E138" s="102" t="s">
        <v>148</v>
      </c>
      <c r="F138" s="122" t="s">
        <v>366</v>
      </c>
      <c r="G138" s="102" t="s">
        <v>81</v>
      </c>
      <c r="H138" s="102" t="s">
        <v>220</v>
      </c>
      <c r="I138" s="102" t="s">
        <v>151</v>
      </c>
      <c r="J138" s="101">
        <v>2019</v>
      </c>
      <c r="K138" s="102">
        <v>10369</v>
      </c>
      <c r="L138" s="122">
        <v>2323051</v>
      </c>
      <c r="M138" s="102" t="s">
        <v>221</v>
      </c>
      <c r="N138" s="307" t="s">
        <v>167</v>
      </c>
      <c r="O138" s="311">
        <v>153952</v>
      </c>
      <c r="P138" s="290">
        <v>205112</v>
      </c>
      <c r="Q138" s="312">
        <f t="shared" si="3"/>
        <v>0</v>
      </c>
      <c r="R138" s="344">
        <v>0</v>
      </c>
      <c r="S138" s="100">
        <v>0</v>
      </c>
      <c r="T138" s="100">
        <v>0</v>
      </c>
      <c r="U138" s="100">
        <v>0</v>
      </c>
      <c r="V138" s="100">
        <v>0</v>
      </c>
      <c r="W138" s="100">
        <v>0</v>
      </c>
      <c r="X138" s="100">
        <v>0</v>
      </c>
      <c r="Y138" s="100">
        <v>0</v>
      </c>
      <c r="Z138" s="100">
        <v>0</v>
      </c>
      <c r="AA138" s="100">
        <v>0</v>
      </c>
      <c r="AB138" s="100">
        <v>0</v>
      </c>
      <c r="AC138" s="304">
        <v>0</v>
      </c>
    </row>
    <row r="139" spans="1:29" ht="24">
      <c r="A139" s="101">
        <v>30127968</v>
      </c>
      <c r="B139" s="102" t="s">
        <v>296</v>
      </c>
      <c r="C139" s="103" t="s">
        <v>30</v>
      </c>
      <c r="D139" s="103"/>
      <c r="E139" s="102" t="s">
        <v>148</v>
      </c>
      <c r="F139" s="122" t="s">
        <v>368</v>
      </c>
      <c r="G139" s="102" t="s">
        <v>88</v>
      </c>
      <c r="H139" s="102" t="s">
        <v>256</v>
      </c>
      <c r="I139" s="102" t="s">
        <v>151</v>
      </c>
      <c r="J139" s="101">
        <v>2023</v>
      </c>
      <c r="K139" s="102">
        <v>13066</v>
      </c>
      <c r="L139" s="122">
        <v>268144.11200000002</v>
      </c>
      <c r="M139" s="102" t="s">
        <v>257</v>
      </c>
      <c r="N139" s="307" t="s">
        <v>917</v>
      </c>
      <c r="O139" s="311">
        <v>268144</v>
      </c>
      <c r="P139" s="290">
        <v>0</v>
      </c>
      <c r="Q139" s="312">
        <f t="shared" si="3"/>
        <v>0</v>
      </c>
      <c r="R139" s="344">
        <v>0</v>
      </c>
      <c r="S139" s="100">
        <v>0</v>
      </c>
      <c r="T139" s="100">
        <v>0</v>
      </c>
      <c r="U139" s="100">
        <v>0</v>
      </c>
      <c r="V139" s="100">
        <v>0</v>
      </c>
      <c r="W139" s="100">
        <v>0</v>
      </c>
      <c r="X139" s="100">
        <v>0</v>
      </c>
      <c r="Y139" s="100">
        <v>0</v>
      </c>
      <c r="Z139" s="100">
        <v>0</v>
      </c>
      <c r="AA139" s="100">
        <v>0</v>
      </c>
      <c r="AB139" s="100">
        <v>0</v>
      </c>
      <c r="AC139" s="304">
        <v>0</v>
      </c>
    </row>
    <row r="140" spans="1:29" ht="24">
      <c r="A140" s="101">
        <v>40021817</v>
      </c>
      <c r="B140" s="102" t="s">
        <v>296</v>
      </c>
      <c r="C140" s="103" t="s">
        <v>30</v>
      </c>
      <c r="D140" s="103"/>
      <c r="E140" s="102" t="s">
        <v>148</v>
      </c>
      <c r="F140" s="122" t="s">
        <v>369</v>
      </c>
      <c r="G140" s="102" t="s">
        <v>95</v>
      </c>
      <c r="H140" s="102" t="s">
        <v>248</v>
      </c>
      <c r="I140" s="102" t="s">
        <v>151</v>
      </c>
      <c r="J140" s="101">
        <v>2023</v>
      </c>
      <c r="K140" s="102">
        <v>13066</v>
      </c>
      <c r="L140" s="122">
        <v>3818182</v>
      </c>
      <c r="M140" s="247" t="s">
        <v>190</v>
      </c>
      <c r="N140" s="307" t="s">
        <v>246</v>
      </c>
      <c r="O140" s="311">
        <v>480000</v>
      </c>
      <c r="P140" s="290">
        <v>132600</v>
      </c>
      <c r="Q140" s="312">
        <f t="shared" si="3"/>
        <v>0</v>
      </c>
      <c r="R140" s="344">
        <v>0</v>
      </c>
      <c r="S140" s="100">
        <v>0</v>
      </c>
      <c r="T140" s="100">
        <v>0</v>
      </c>
      <c r="U140" s="100">
        <v>0</v>
      </c>
      <c r="V140" s="100">
        <v>0</v>
      </c>
      <c r="W140" s="100">
        <v>0</v>
      </c>
      <c r="X140" s="100">
        <v>0</v>
      </c>
      <c r="Y140" s="100">
        <v>0</v>
      </c>
      <c r="Z140" s="100">
        <v>0</v>
      </c>
      <c r="AA140" s="100">
        <v>0</v>
      </c>
      <c r="AB140" s="100">
        <v>0</v>
      </c>
      <c r="AC140" s="304">
        <v>0</v>
      </c>
    </row>
    <row r="141" spans="1:29" ht="36">
      <c r="A141" s="101">
        <v>30093586</v>
      </c>
      <c r="B141" s="102" t="s">
        <v>296</v>
      </c>
      <c r="C141" s="103" t="s">
        <v>30</v>
      </c>
      <c r="D141" s="103"/>
      <c r="E141" s="102" t="s">
        <v>148</v>
      </c>
      <c r="F141" s="122" t="s">
        <v>370</v>
      </c>
      <c r="G141" s="102" t="s">
        <v>79</v>
      </c>
      <c r="H141" s="102" t="s">
        <v>315</v>
      </c>
      <c r="I141" s="102" t="s">
        <v>151</v>
      </c>
      <c r="J141" s="101">
        <v>2024</v>
      </c>
      <c r="K141" s="102">
        <v>13876</v>
      </c>
      <c r="L141" s="122">
        <v>10795923</v>
      </c>
      <c r="M141" s="102" t="s">
        <v>311</v>
      </c>
      <c r="N141" s="307" t="s">
        <v>371</v>
      </c>
      <c r="O141" s="311">
        <v>1000</v>
      </c>
      <c r="P141" s="290">
        <v>0</v>
      </c>
      <c r="Q141" s="312">
        <f t="shared" si="3"/>
        <v>0</v>
      </c>
      <c r="R141" s="344">
        <v>0</v>
      </c>
      <c r="S141" s="100">
        <v>0</v>
      </c>
      <c r="T141" s="100">
        <v>0</v>
      </c>
      <c r="U141" s="100">
        <v>0</v>
      </c>
      <c r="V141" s="100">
        <v>0</v>
      </c>
      <c r="W141" s="100">
        <v>0</v>
      </c>
      <c r="X141" s="100">
        <v>0</v>
      </c>
      <c r="Y141" s="100">
        <v>0</v>
      </c>
      <c r="Z141" s="100">
        <v>0</v>
      </c>
      <c r="AA141" s="100">
        <v>0</v>
      </c>
      <c r="AB141" s="100">
        <v>0</v>
      </c>
      <c r="AC141" s="304">
        <v>0</v>
      </c>
    </row>
    <row r="142" spans="1:29" ht="36">
      <c r="A142" s="101">
        <v>40005309</v>
      </c>
      <c r="B142" s="102" t="s">
        <v>296</v>
      </c>
      <c r="C142" s="103" t="s">
        <v>30</v>
      </c>
      <c r="D142" s="103"/>
      <c r="E142" s="102" t="s">
        <v>148</v>
      </c>
      <c r="F142" s="122" t="s">
        <v>372</v>
      </c>
      <c r="G142" s="102" t="s">
        <v>79</v>
      </c>
      <c r="H142" s="102" t="s">
        <v>315</v>
      </c>
      <c r="I142" s="102" t="s">
        <v>151</v>
      </c>
      <c r="J142" s="101">
        <v>2024</v>
      </c>
      <c r="K142" s="102">
        <v>13876</v>
      </c>
      <c r="L142" s="102">
        <v>1644654</v>
      </c>
      <c r="M142" s="102" t="s">
        <v>178</v>
      </c>
      <c r="N142" s="307" t="s">
        <v>264</v>
      </c>
      <c r="O142" s="311">
        <v>1000</v>
      </c>
      <c r="P142" s="290">
        <v>1000</v>
      </c>
      <c r="Q142" s="312">
        <f t="shared" si="3"/>
        <v>0</v>
      </c>
      <c r="R142" s="344">
        <v>0</v>
      </c>
      <c r="S142" s="100">
        <v>0</v>
      </c>
      <c r="T142" s="100">
        <v>0</v>
      </c>
      <c r="U142" s="100">
        <v>0</v>
      </c>
      <c r="V142" s="100">
        <v>0</v>
      </c>
      <c r="W142" s="100">
        <v>0</v>
      </c>
      <c r="X142" s="100">
        <v>0</v>
      </c>
      <c r="Y142" s="100">
        <v>0</v>
      </c>
      <c r="Z142" s="100">
        <v>0</v>
      </c>
      <c r="AA142" s="100">
        <v>0</v>
      </c>
      <c r="AB142" s="100">
        <v>0</v>
      </c>
      <c r="AC142" s="304">
        <v>0</v>
      </c>
    </row>
    <row r="143" spans="1:29" ht="24">
      <c r="A143" s="249">
        <v>30486611</v>
      </c>
      <c r="B143" s="101" t="s">
        <v>296</v>
      </c>
      <c r="C143" s="103" t="s">
        <v>30</v>
      </c>
      <c r="D143" s="102"/>
      <c r="E143" s="102" t="s">
        <v>148</v>
      </c>
      <c r="F143" s="122" t="s">
        <v>373</v>
      </c>
      <c r="G143" s="102" t="s">
        <v>97</v>
      </c>
      <c r="H143" s="102" t="s">
        <v>225</v>
      </c>
      <c r="I143" s="102" t="s">
        <v>151</v>
      </c>
      <c r="J143" s="101">
        <v>2023</v>
      </c>
      <c r="K143" s="102">
        <v>13145</v>
      </c>
      <c r="L143" s="122">
        <v>746111</v>
      </c>
      <c r="M143" s="102" t="s">
        <v>202</v>
      </c>
      <c r="N143" s="307" t="s">
        <v>920</v>
      </c>
      <c r="O143" s="311">
        <v>343870</v>
      </c>
      <c r="P143" s="290">
        <v>712353</v>
      </c>
      <c r="Q143" s="312">
        <f t="shared" si="3"/>
        <v>0</v>
      </c>
      <c r="R143" s="344">
        <v>0</v>
      </c>
      <c r="S143" s="100">
        <v>0</v>
      </c>
      <c r="T143" s="100">
        <v>0</v>
      </c>
      <c r="U143" s="100">
        <v>0</v>
      </c>
      <c r="V143" s="100">
        <v>0</v>
      </c>
      <c r="W143" s="100">
        <v>0</v>
      </c>
      <c r="X143" s="100">
        <v>0</v>
      </c>
      <c r="Y143" s="100">
        <v>0</v>
      </c>
      <c r="Z143" s="100">
        <v>0</v>
      </c>
      <c r="AA143" s="100">
        <v>0</v>
      </c>
      <c r="AB143" s="100">
        <v>0</v>
      </c>
      <c r="AC143" s="304">
        <v>0</v>
      </c>
    </row>
    <row r="144" spans="1:29" ht="24">
      <c r="A144" s="249">
        <v>40052793</v>
      </c>
      <c r="B144" s="101" t="s">
        <v>296</v>
      </c>
      <c r="C144" s="103" t="s">
        <v>30</v>
      </c>
      <c r="D144" s="102"/>
      <c r="E144" s="102" t="s">
        <v>148</v>
      </c>
      <c r="F144" s="122" t="s">
        <v>375</v>
      </c>
      <c r="G144" s="102" t="s">
        <v>79</v>
      </c>
      <c r="H144" s="102" t="s">
        <v>154</v>
      </c>
      <c r="I144" s="102" t="s">
        <v>151</v>
      </c>
      <c r="J144" s="101">
        <v>2023</v>
      </c>
      <c r="K144" s="102">
        <v>13221</v>
      </c>
      <c r="L144" s="122">
        <v>173026</v>
      </c>
      <c r="M144" s="102" t="s">
        <v>178</v>
      </c>
      <c r="N144" s="307" t="s">
        <v>852</v>
      </c>
      <c r="O144" s="311">
        <v>164120</v>
      </c>
      <c r="P144" s="290">
        <v>76677</v>
      </c>
      <c r="Q144" s="312">
        <f t="shared" si="3"/>
        <v>0</v>
      </c>
      <c r="R144" s="344">
        <v>0</v>
      </c>
      <c r="S144" s="100">
        <v>0</v>
      </c>
      <c r="T144" s="100">
        <v>0</v>
      </c>
      <c r="U144" s="100">
        <v>0</v>
      </c>
      <c r="V144" s="100">
        <v>0</v>
      </c>
      <c r="W144" s="100">
        <v>0</v>
      </c>
      <c r="X144" s="100">
        <v>0</v>
      </c>
      <c r="Y144" s="100">
        <v>0</v>
      </c>
      <c r="Z144" s="100">
        <v>0</v>
      </c>
      <c r="AA144" s="100">
        <v>0</v>
      </c>
      <c r="AB144" s="100">
        <v>0</v>
      </c>
      <c r="AC144" s="304">
        <v>0</v>
      </c>
    </row>
    <row r="145" spans="1:29" ht="24">
      <c r="A145" s="249">
        <v>40052849</v>
      </c>
      <c r="B145" s="101" t="s">
        <v>296</v>
      </c>
      <c r="C145" s="103" t="s">
        <v>30</v>
      </c>
      <c r="D145" s="102"/>
      <c r="E145" s="102" t="s">
        <v>148</v>
      </c>
      <c r="F145" s="122" t="s">
        <v>376</v>
      </c>
      <c r="G145" s="102" t="s">
        <v>80</v>
      </c>
      <c r="H145" s="102" t="s">
        <v>237</v>
      </c>
      <c r="I145" s="102" t="s">
        <v>151</v>
      </c>
      <c r="J145" s="101">
        <v>2023</v>
      </c>
      <c r="K145" s="102">
        <v>13221</v>
      </c>
      <c r="L145" s="122">
        <v>221810</v>
      </c>
      <c r="M145" s="102" t="s">
        <v>188</v>
      </c>
      <c r="N145" s="307" t="s">
        <v>167</v>
      </c>
      <c r="O145" s="311">
        <v>28810</v>
      </c>
      <c r="P145" s="290">
        <v>122334</v>
      </c>
      <c r="Q145" s="312">
        <f t="shared" si="3"/>
        <v>0</v>
      </c>
      <c r="R145" s="344">
        <v>0</v>
      </c>
      <c r="S145" s="100">
        <v>0</v>
      </c>
      <c r="T145" s="100">
        <v>0</v>
      </c>
      <c r="U145" s="100">
        <v>0</v>
      </c>
      <c r="V145" s="100">
        <v>0</v>
      </c>
      <c r="W145" s="100">
        <v>0</v>
      </c>
      <c r="X145" s="100">
        <v>0</v>
      </c>
      <c r="Y145" s="100">
        <v>0</v>
      </c>
      <c r="Z145" s="100">
        <v>0</v>
      </c>
      <c r="AA145" s="100">
        <v>0</v>
      </c>
      <c r="AB145" s="100">
        <v>0</v>
      </c>
      <c r="AC145" s="304">
        <v>0</v>
      </c>
    </row>
    <row r="146" spans="1:29" ht="24">
      <c r="A146" s="249">
        <v>40052563</v>
      </c>
      <c r="B146" s="101" t="s">
        <v>296</v>
      </c>
      <c r="C146" s="103" t="s">
        <v>30</v>
      </c>
      <c r="D146" s="102"/>
      <c r="E146" s="102" t="s">
        <v>148</v>
      </c>
      <c r="F146" s="122" t="s">
        <v>377</v>
      </c>
      <c r="G146" s="102" t="s">
        <v>89</v>
      </c>
      <c r="H146" s="102" t="s">
        <v>237</v>
      </c>
      <c r="I146" s="102" t="s">
        <v>151</v>
      </c>
      <c r="J146" s="101">
        <v>2023</v>
      </c>
      <c r="K146" s="102">
        <v>13221</v>
      </c>
      <c r="L146" s="122">
        <v>237270</v>
      </c>
      <c r="M146" s="102" t="s">
        <v>192</v>
      </c>
      <c r="N146" s="307" t="s">
        <v>246</v>
      </c>
      <c r="O146" s="311">
        <v>247237</v>
      </c>
      <c r="P146" s="290">
        <v>83335</v>
      </c>
      <c r="Q146" s="312">
        <f t="shared" ref="Q146:Q192" si="4">SUM(R146:T146)</f>
        <v>0</v>
      </c>
      <c r="R146" s="344">
        <v>0</v>
      </c>
      <c r="S146" s="100">
        <v>0</v>
      </c>
      <c r="T146" s="100">
        <v>0</v>
      </c>
      <c r="U146" s="100">
        <v>0</v>
      </c>
      <c r="V146" s="100">
        <v>0</v>
      </c>
      <c r="W146" s="100">
        <v>0</v>
      </c>
      <c r="X146" s="100">
        <v>0</v>
      </c>
      <c r="Y146" s="100">
        <v>0</v>
      </c>
      <c r="Z146" s="100">
        <v>0</v>
      </c>
      <c r="AA146" s="100">
        <v>0</v>
      </c>
      <c r="AB146" s="100">
        <v>0</v>
      </c>
      <c r="AC146" s="304">
        <v>0</v>
      </c>
    </row>
    <row r="147" spans="1:29" ht="36">
      <c r="A147" s="249">
        <v>40053721</v>
      </c>
      <c r="B147" s="101" t="s">
        <v>296</v>
      </c>
      <c r="C147" s="103" t="s">
        <v>30</v>
      </c>
      <c r="D147" s="102"/>
      <c r="E147" s="102" t="s">
        <v>148</v>
      </c>
      <c r="F147" s="122" t="s">
        <v>378</v>
      </c>
      <c r="G147" s="102" t="s">
        <v>96</v>
      </c>
      <c r="H147" s="102" t="s">
        <v>315</v>
      </c>
      <c r="I147" s="102" t="s">
        <v>151</v>
      </c>
      <c r="J147" s="101">
        <v>2023</v>
      </c>
      <c r="K147" s="102">
        <v>13221</v>
      </c>
      <c r="L147" s="122">
        <v>216820</v>
      </c>
      <c r="M147" s="102" t="s">
        <v>184</v>
      </c>
      <c r="N147" s="307" t="s">
        <v>922</v>
      </c>
      <c r="O147" s="311">
        <v>22323</v>
      </c>
      <c r="P147" s="290">
        <v>104000</v>
      </c>
      <c r="Q147" s="312">
        <f t="shared" si="4"/>
        <v>0</v>
      </c>
      <c r="R147" s="344">
        <v>0</v>
      </c>
      <c r="S147" s="100">
        <v>0</v>
      </c>
      <c r="T147" s="100">
        <v>0</v>
      </c>
      <c r="U147" s="100">
        <v>0</v>
      </c>
      <c r="V147" s="100">
        <v>0</v>
      </c>
      <c r="W147" s="100">
        <v>0</v>
      </c>
      <c r="X147" s="100">
        <v>0</v>
      </c>
      <c r="Y147" s="100">
        <v>0</v>
      </c>
      <c r="Z147" s="100">
        <v>0</v>
      </c>
      <c r="AA147" s="100">
        <v>0</v>
      </c>
      <c r="AB147" s="100">
        <v>0</v>
      </c>
      <c r="AC147" s="304">
        <v>0</v>
      </c>
    </row>
    <row r="148" spans="1:29" ht="36">
      <c r="A148" s="249">
        <v>30107747</v>
      </c>
      <c r="B148" s="101" t="s">
        <v>296</v>
      </c>
      <c r="C148" s="103" t="s">
        <v>30</v>
      </c>
      <c r="D148" s="102"/>
      <c r="E148" s="102" t="s">
        <v>148</v>
      </c>
      <c r="F148" s="122" t="s">
        <v>379</v>
      </c>
      <c r="G148" s="102" t="s">
        <v>80</v>
      </c>
      <c r="H148" s="102" t="s">
        <v>315</v>
      </c>
      <c r="I148" s="102" t="s">
        <v>151</v>
      </c>
      <c r="J148" s="101">
        <v>2023</v>
      </c>
      <c r="K148" s="102">
        <v>13598</v>
      </c>
      <c r="L148" s="122">
        <v>9388908.6980000008</v>
      </c>
      <c r="M148" s="102" t="s">
        <v>188</v>
      </c>
      <c r="N148" s="307" t="s">
        <v>167</v>
      </c>
      <c r="O148" s="311">
        <v>500000</v>
      </c>
      <c r="P148" s="290">
        <v>500000</v>
      </c>
      <c r="Q148" s="312">
        <f t="shared" si="4"/>
        <v>189101.75599999999</v>
      </c>
      <c r="R148" s="344">
        <v>0</v>
      </c>
      <c r="S148" s="100">
        <v>0</v>
      </c>
      <c r="T148" s="100">
        <v>189101.75599999999</v>
      </c>
      <c r="U148" s="100">
        <v>0</v>
      </c>
      <c r="V148" s="100">
        <v>0</v>
      </c>
      <c r="W148" s="100">
        <v>0</v>
      </c>
      <c r="X148" s="100">
        <v>0</v>
      </c>
      <c r="Y148" s="100">
        <v>0</v>
      </c>
      <c r="Z148" s="100">
        <v>0</v>
      </c>
      <c r="AA148" s="100">
        <v>0</v>
      </c>
      <c r="AB148" s="100">
        <v>0</v>
      </c>
      <c r="AC148" s="304">
        <v>0</v>
      </c>
    </row>
    <row r="149" spans="1:29" ht="24">
      <c r="A149" s="249">
        <v>30100129</v>
      </c>
      <c r="B149" s="101" t="s">
        <v>296</v>
      </c>
      <c r="C149" s="103" t="s">
        <v>30</v>
      </c>
      <c r="D149" s="102"/>
      <c r="E149" s="102" t="s">
        <v>148</v>
      </c>
      <c r="F149" s="122" t="s">
        <v>380</v>
      </c>
      <c r="G149" s="102" t="s">
        <v>84</v>
      </c>
      <c r="H149" s="102" t="s">
        <v>220</v>
      </c>
      <c r="I149" s="102" t="s">
        <v>151</v>
      </c>
      <c r="J149" s="101">
        <v>2023</v>
      </c>
      <c r="K149" s="102">
        <v>13693</v>
      </c>
      <c r="L149" s="122">
        <v>1318976.1040000001</v>
      </c>
      <c r="M149" s="102" t="s">
        <v>311</v>
      </c>
      <c r="N149" s="307" t="s">
        <v>917</v>
      </c>
      <c r="O149" s="311">
        <v>480000</v>
      </c>
      <c r="P149" s="290">
        <v>0</v>
      </c>
      <c r="Q149" s="312">
        <f t="shared" si="4"/>
        <v>0</v>
      </c>
      <c r="R149" s="344">
        <v>0</v>
      </c>
      <c r="S149" s="100">
        <v>0</v>
      </c>
      <c r="T149" s="100">
        <v>0</v>
      </c>
      <c r="U149" s="100">
        <v>0</v>
      </c>
      <c r="V149" s="100">
        <v>0</v>
      </c>
      <c r="W149" s="100">
        <v>0</v>
      </c>
      <c r="X149" s="100">
        <v>0</v>
      </c>
      <c r="Y149" s="100">
        <v>0</v>
      </c>
      <c r="Z149" s="100">
        <v>0</v>
      </c>
      <c r="AA149" s="100">
        <v>0</v>
      </c>
      <c r="AB149" s="100">
        <v>0</v>
      </c>
      <c r="AC149" s="304">
        <v>0</v>
      </c>
    </row>
    <row r="150" spans="1:29">
      <c r="A150" s="249">
        <v>40006217</v>
      </c>
      <c r="B150" s="101" t="s">
        <v>296</v>
      </c>
      <c r="C150" s="103" t="s">
        <v>30</v>
      </c>
      <c r="D150" s="102"/>
      <c r="E150" s="102" t="s">
        <v>148</v>
      </c>
      <c r="F150" s="122" t="s">
        <v>381</v>
      </c>
      <c r="G150" s="102" t="s">
        <v>95</v>
      </c>
      <c r="H150" s="102" t="s">
        <v>225</v>
      </c>
      <c r="I150" s="102" t="s">
        <v>151</v>
      </c>
      <c r="J150" s="101">
        <v>2019</v>
      </c>
      <c r="K150" s="102">
        <v>10023</v>
      </c>
      <c r="L150" s="122">
        <v>477747</v>
      </c>
      <c r="M150" s="102" t="s">
        <v>232</v>
      </c>
      <c r="N150" s="307" t="s">
        <v>167</v>
      </c>
      <c r="O150" s="311">
        <v>364035</v>
      </c>
      <c r="P150" s="290">
        <v>276430</v>
      </c>
      <c r="Q150" s="312">
        <f t="shared" si="4"/>
        <v>58841.841</v>
      </c>
      <c r="R150" s="344">
        <v>0</v>
      </c>
      <c r="S150" s="100">
        <v>0</v>
      </c>
      <c r="T150" s="100">
        <v>58841.841</v>
      </c>
      <c r="U150" s="100">
        <v>0</v>
      </c>
      <c r="V150" s="100">
        <v>0</v>
      </c>
      <c r="W150" s="100">
        <v>0</v>
      </c>
      <c r="X150" s="100">
        <v>0</v>
      </c>
      <c r="Y150" s="100">
        <v>0</v>
      </c>
      <c r="Z150" s="100">
        <v>0</v>
      </c>
      <c r="AA150" s="100">
        <v>0</v>
      </c>
      <c r="AB150" s="100">
        <v>0</v>
      </c>
      <c r="AC150" s="304">
        <v>0</v>
      </c>
    </row>
    <row r="151" spans="1:29" ht="24">
      <c r="A151" s="249">
        <v>30107156</v>
      </c>
      <c r="B151" s="101" t="s">
        <v>296</v>
      </c>
      <c r="C151" s="103" t="s">
        <v>30</v>
      </c>
      <c r="D151" s="102"/>
      <c r="E151" s="102" t="s">
        <v>148</v>
      </c>
      <c r="F151" s="122" t="s">
        <v>382</v>
      </c>
      <c r="G151" s="102" t="s">
        <v>94</v>
      </c>
      <c r="H151" s="102" t="s">
        <v>220</v>
      </c>
      <c r="I151" s="102" t="s">
        <v>151</v>
      </c>
      <c r="J151" s="101">
        <v>2023</v>
      </c>
      <c r="K151" s="102">
        <v>13693</v>
      </c>
      <c r="L151" s="122">
        <v>1868993.72</v>
      </c>
      <c r="M151" s="102" t="s">
        <v>221</v>
      </c>
      <c r="N151" s="307" t="s">
        <v>167</v>
      </c>
      <c r="O151" s="311">
        <v>300000</v>
      </c>
      <c r="P151" s="290">
        <v>444000</v>
      </c>
      <c r="Q151" s="312">
        <f t="shared" si="4"/>
        <v>126094.231</v>
      </c>
      <c r="R151" s="344">
        <v>0</v>
      </c>
      <c r="S151" s="100">
        <v>0</v>
      </c>
      <c r="T151" s="100">
        <v>126094.231</v>
      </c>
      <c r="U151" s="100">
        <v>0</v>
      </c>
      <c r="V151" s="100">
        <v>0</v>
      </c>
      <c r="W151" s="100">
        <v>0</v>
      </c>
      <c r="X151" s="100">
        <v>0</v>
      </c>
      <c r="Y151" s="100">
        <v>0</v>
      </c>
      <c r="Z151" s="100">
        <v>0</v>
      </c>
      <c r="AA151" s="100">
        <v>0</v>
      </c>
      <c r="AB151" s="100">
        <v>0</v>
      </c>
      <c r="AC151" s="304">
        <v>0</v>
      </c>
    </row>
    <row r="152" spans="1:29" ht="36">
      <c r="A152" s="249">
        <v>40040663</v>
      </c>
      <c r="B152" s="101" t="s">
        <v>296</v>
      </c>
      <c r="C152" s="103" t="s">
        <v>30</v>
      </c>
      <c r="D152" s="102"/>
      <c r="E152" s="102" t="s">
        <v>298</v>
      </c>
      <c r="F152" s="122" t="s">
        <v>383</v>
      </c>
      <c r="G152" s="102" t="s">
        <v>80</v>
      </c>
      <c r="H152" s="102" t="s">
        <v>220</v>
      </c>
      <c r="I152" s="102" t="s">
        <v>151</v>
      </c>
      <c r="J152" s="101">
        <v>2024</v>
      </c>
      <c r="K152" s="102">
        <v>13837</v>
      </c>
      <c r="L152" s="122">
        <v>331531.05600000004</v>
      </c>
      <c r="M152" s="102" t="s">
        <v>311</v>
      </c>
      <c r="N152" s="307" t="s">
        <v>264</v>
      </c>
      <c r="O152" s="311">
        <v>331531</v>
      </c>
      <c r="P152" s="290">
        <v>122290</v>
      </c>
      <c r="Q152" s="312">
        <f t="shared" si="4"/>
        <v>0</v>
      </c>
      <c r="R152" s="344">
        <v>0</v>
      </c>
      <c r="S152" s="100">
        <v>0</v>
      </c>
      <c r="T152" s="100">
        <v>0</v>
      </c>
      <c r="U152" s="100">
        <v>0</v>
      </c>
      <c r="V152" s="100">
        <v>0</v>
      </c>
      <c r="W152" s="100">
        <v>0</v>
      </c>
      <c r="X152" s="100">
        <v>0</v>
      </c>
      <c r="Y152" s="100">
        <v>0</v>
      </c>
      <c r="Z152" s="100">
        <v>0</v>
      </c>
      <c r="AA152" s="100">
        <v>0</v>
      </c>
      <c r="AB152" s="100">
        <v>0</v>
      </c>
      <c r="AC152" s="304">
        <v>0</v>
      </c>
    </row>
    <row r="153" spans="1:29" ht="36">
      <c r="A153" s="249">
        <v>30432172</v>
      </c>
      <c r="B153" s="101" t="s">
        <v>296</v>
      </c>
      <c r="C153" s="103" t="s">
        <v>30</v>
      </c>
      <c r="D153" s="102"/>
      <c r="E153" s="102" t="s">
        <v>148</v>
      </c>
      <c r="F153" s="122" t="s">
        <v>384</v>
      </c>
      <c r="G153" s="102" t="s">
        <v>80</v>
      </c>
      <c r="H153" s="102" t="s">
        <v>315</v>
      </c>
      <c r="I153" s="102" t="s">
        <v>151</v>
      </c>
      <c r="J153" s="101">
        <v>2019</v>
      </c>
      <c r="K153" s="102">
        <v>10023</v>
      </c>
      <c r="L153" s="122">
        <v>6392018.75</v>
      </c>
      <c r="M153" s="102" t="s">
        <v>188</v>
      </c>
      <c r="N153" s="307" t="s">
        <v>246</v>
      </c>
      <c r="O153" s="311">
        <v>220000</v>
      </c>
      <c r="P153" s="290">
        <v>236000</v>
      </c>
      <c r="Q153" s="312">
        <f t="shared" si="4"/>
        <v>0</v>
      </c>
      <c r="R153" s="344">
        <v>0</v>
      </c>
      <c r="S153" s="100">
        <v>0</v>
      </c>
      <c r="T153" s="100">
        <v>0</v>
      </c>
      <c r="U153" s="100">
        <v>0</v>
      </c>
      <c r="V153" s="100">
        <v>0</v>
      </c>
      <c r="W153" s="100">
        <v>0</v>
      </c>
      <c r="X153" s="100">
        <v>0</v>
      </c>
      <c r="Y153" s="100">
        <v>0</v>
      </c>
      <c r="Z153" s="100">
        <v>0</v>
      </c>
      <c r="AA153" s="100">
        <v>0</v>
      </c>
      <c r="AB153" s="100">
        <v>0</v>
      </c>
      <c r="AC153" s="304">
        <v>0</v>
      </c>
    </row>
    <row r="154" spans="1:29" ht="24">
      <c r="A154" s="249">
        <v>40007893</v>
      </c>
      <c r="B154" s="101" t="s">
        <v>296</v>
      </c>
      <c r="C154" s="103" t="s">
        <v>30</v>
      </c>
      <c r="D154" s="102"/>
      <c r="E154" s="102" t="s">
        <v>298</v>
      </c>
      <c r="F154" s="122" t="s">
        <v>385</v>
      </c>
      <c r="G154" s="102" t="s">
        <v>83</v>
      </c>
      <c r="H154" s="102" t="s">
        <v>154</v>
      </c>
      <c r="I154" s="102" t="s">
        <v>151</v>
      </c>
      <c r="J154" s="101">
        <v>2022</v>
      </c>
      <c r="K154" s="102">
        <v>11932</v>
      </c>
      <c r="L154" s="122">
        <v>96547</v>
      </c>
      <c r="M154" s="102" t="s">
        <v>196</v>
      </c>
      <c r="N154" s="307" t="s">
        <v>167</v>
      </c>
      <c r="O154" s="311">
        <v>0</v>
      </c>
      <c r="P154" s="290">
        <v>24000</v>
      </c>
      <c r="Q154" s="312">
        <f t="shared" si="4"/>
        <v>0</v>
      </c>
      <c r="R154" s="344">
        <v>0</v>
      </c>
      <c r="S154" s="100">
        <v>0</v>
      </c>
      <c r="T154" s="100">
        <v>0</v>
      </c>
      <c r="U154" s="100">
        <v>0</v>
      </c>
      <c r="V154" s="100">
        <v>0</v>
      </c>
      <c r="W154" s="100">
        <v>0</v>
      </c>
      <c r="X154" s="100">
        <v>0</v>
      </c>
      <c r="Y154" s="100">
        <v>0</v>
      </c>
      <c r="Z154" s="100">
        <v>0</v>
      </c>
      <c r="AA154" s="100">
        <v>0</v>
      </c>
      <c r="AB154" s="100">
        <v>0</v>
      </c>
      <c r="AC154" s="304">
        <v>0</v>
      </c>
    </row>
    <row r="155" spans="1:29" ht="24">
      <c r="A155" s="249">
        <v>40012009</v>
      </c>
      <c r="B155" s="101" t="s">
        <v>296</v>
      </c>
      <c r="C155" s="103" t="s">
        <v>30</v>
      </c>
      <c r="D155" s="102"/>
      <c r="E155" s="102" t="s">
        <v>148</v>
      </c>
      <c r="F155" s="122" t="s">
        <v>386</v>
      </c>
      <c r="G155" s="102" t="s">
        <v>97</v>
      </c>
      <c r="H155" s="102" t="s">
        <v>308</v>
      </c>
      <c r="I155" s="102" t="s">
        <v>151</v>
      </c>
      <c r="J155" s="101">
        <v>2024</v>
      </c>
      <c r="K155" s="102">
        <v>13961</v>
      </c>
      <c r="L155" s="122">
        <v>1588529</v>
      </c>
      <c r="M155" s="102" t="s">
        <v>202</v>
      </c>
      <c r="N155" s="307" t="s">
        <v>167</v>
      </c>
      <c r="O155" s="311">
        <v>720000</v>
      </c>
      <c r="P155" s="290">
        <v>640618</v>
      </c>
      <c r="Q155" s="312">
        <f t="shared" si="4"/>
        <v>59887.122000000003</v>
      </c>
      <c r="R155" s="344">
        <v>0</v>
      </c>
      <c r="S155" s="100">
        <v>0</v>
      </c>
      <c r="T155" s="100">
        <v>59887.122000000003</v>
      </c>
      <c r="U155" s="100">
        <v>0</v>
      </c>
      <c r="V155" s="100">
        <v>0</v>
      </c>
      <c r="W155" s="100">
        <v>0</v>
      </c>
      <c r="X155" s="100">
        <v>0</v>
      </c>
      <c r="Y155" s="100">
        <v>0</v>
      </c>
      <c r="Z155" s="100">
        <v>0</v>
      </c>
      <c r="AA155" s="100">
        <v>0</v>
      </c>
      <c r="AB155" s="100">
        <v>0</v>
      </c>
      <c r="AC155" s="304">
        <v>0</v>
      </c>
    </row>
    <row r="156" spans="1:29" ht="36">
      <c r="A156" s="249">
        <v>40057029</v>
      </c>
      <c r="B156" s="101" t="s">
        <v>296</v>
      </c>
      <c r="C156" s="103" t="s">
        <v>30</v>
      </c>
      <c r="D156" s="102"/>
      <c r="E156" s="102" t="s">
        <v>387</v>
      </c>
      <c r="F156" s="122" t="s">
        <v>388</v>
      </c>
      <c r="G156" s="102" t="s">
        <v>100</v>
      </c>
      <c r="H156" s="102" t="s">
        <v>172</v>
      </c>
      <c r="I156" s="102" t="s">
        <v>151</v>
      </c>
      <c r="J156" s="101">
        <v>2024</v>
      </c>
      <c r="K156" s="102">
        <v>14008</v>
      </c>
      <c r="L156" s="122">
        <v>75251.156000000003</v>
      </c>
      <c r="M156" s="102" t="s">
        <v>228</v>
      </c>
      <c r="N156" s="307" t="s">
        <v>264</v>
      </c>
      <c r="O156" s="311">
        <v>1000</v>
      </c>
      <c r="P156" s="290">
        <v>0</v>
      </c>
      <c r="Q156" s="312">
        <f t="shared" si="4"/>
        <v>0</v>
      </c>
      <c r="R156" s="344">
        <v>0</v>
      </c>
      <c r="S156" s="100">
        <v>0</v>
      </c>
      <c r="T156" s="100">
        <v>0</v>
      </c>
      <c r="U156" s="100">
        <v>0</v>
      </c>
      <c r="V156" s="100">
        <v>0</v>
      </c>
      <c r="W156" s="100">
        <v>0</v>
      </c>
      <c r="X156" s="100">
        <v>0</v>
      </c>
      <c r="Y156" s="100">
        <v>0</v>
      </c>
      <c r="Z156" s="100">
        <v>0</v>
      </c>
      <c r="AA156" s="100">
        <v>0</v>
      </c>
      <c r="AB156" s="100">
        <v>0</v>
      </c>
      <c r="AC156" s="304">
        <v>0</v>
      </c>
    </row>
    <row r="157" spans="1:29" ht="24">
      <c r="A157" s="249">
        <v>40023780</v>
      </c>
      <c r="B157" s="101" t="s">
        <v>296</v>
      </c>
      <c r="C157" s="103" t="s">
        <v>30</v>
      </c>
      <c r="D157" s="102"/>
      <c r="E157" s="102" t="s">
        <v>148</v>
      </c>
      <c r="F157" s="122" t="s">
        <v>390</v>
      </c>
      <c r="G157" s="102" t="s">
        <v>87</v>
      </c>
      <c r="H157" s="102" t="s">
        <v>220</v>
      </c>
      <c r="I157" s="102" t="s">
        <v>151</v>
      </c>
      <c r="J157" s="101">
        <v>2024</v>
      </c>
      <c r="K157" s="102">
        <v>13835</v>
      </c>
      <c r="L157" s="122">
        <v>975594.38199999998</v>
      </c>
      <c r="M157" s="102" t="s">
        <v>182</v>
      </c>
      <c r="N157" s="307" t="s">
        <v>246</v>
      </c>
      <c r="O157" s="311">
        <v>245000</v>
      </c>
      <c r="P157" s="290">
        <v>133223</v>
      </c>
      <c r="Q157" s="312">
        <f t="shared" si="4"/>
        <v>0</v>
      </c>
      <c r="R157" s="344">
        <v>0</v>
      </c>
      <c r="S157" s="100">
        <v>0</v>
      </c>
      <c r="T157" s="100">
        <v>0</v>
      </c>
      <c r="U157" s="100">
        <v>0</v>
      </c>
      <c r="V157" s="100">
        <v>0</v>
      </c>
      <c r="W157" s="100">
        <v>0</v>
      </c>
      <c r="X157" s="100">
        <v>0</v>
      </c>
      <c r="Y157" s="100">
        <v>0</v>
      </c>
      <c r="Z157" s="100">
        <v>0</v>
      </c>
      <c r="AA157" s="100">
        <v>0</v>
      </c>
      <c r="AB157" s="100">
        <v>0</v>
      </c>
      <c r="AC157" s="304">
        <v>0</v>
      </c>
    </row>
    <row r="158" spans="1:29" ht="24">
      <c r="A158" s="249">
        <v>40014111</v>
      </c>
      <c r="B158" s="101" t="s">
        <v>296</v>
      </c>
      <c r="C158" s="103" t="s">
        <v>30</v>
      </c>
      <c r="D158" s="102"/>
      <c r="E158" s="102" t="s">
        <v>148</v>
      </c>
      <c r="F158" s="122" t="s">
        <v>391</v>
      </c>
      <c r="G158" s="102" t="s">
        <v>81</v>
      </c>
      <c r="H158" s="102" t="s">
        <v>220</v>
      </c>
      <c r="I158" s="102" t="s">
        <v>151</v>
      </c>
      <c r="J158" s="101">
        <v>2019</v>
      </c>
      <c r="K158" s="102">
        <v>10339</v>
      </c>
      <c r="L158" s="122">
        <v>347057</v>
      </c>
      <c r="M158" s="102" t="s">
        <v>221</v>
      </c>
      <c r="N158" s="307" t="s">
        <v>920</v>
      </c>
      <c r="O158" s="311">
        <v>8262</v>
      </c>
      <c r="P158" s="290">
        <v>26000</v>
      </c>
      <c r="Q158" s="312">
        <f t="shared" si="4"/>
        <v>0</v>
      </c>
      <c r="R158" s="344">
        <v>0</v>
      </c>
      <c r="S158" s="100">
        <v>0</v>
      </c>
      <c r="T158" s="100">
        <v>0</v>
      </c>
      <c r="U158" s="100">
        <v>0</v>
      </c>
      <c r="V158" s="100">
        <v>0</v>
      </c>
      <c r="W158" s="100">
        <v>0</v>
      </c>
      <c r="X158" s="100">
        <v>0</v>
      </c>
      <c r="Y158" s="100">
        <v>0</v>
      </c>
      <c r="Z158" s="100">
        <v>0</v>
      </c>
      <c r="AA158" s="100">
        <v>0</v>
      </c>
      <c r="AB158" s="100">
        <v>0</v>
      </c>
      <c r="AC158" s="304">
        <v>0</v>
      </c>
    </row>
    <row r="159" spans="1:29" ht="36">
      <c r="A159" s="249">
        <v>30460171</v>
      </c>
      <c r="B159" s="101" t="s">
        <v>296</v>
      </c>
      <c r="C159" s="103" t="s">
        <v>30</v>
      </c>
      <c r="D159" s="102"/>
      <c r="E159" s="102" t="s">
        <v>148</v>
      </c>
      <c r="F159" s="122" t="s">
        <v>395</v>
      </c>
      <c r="G159" s="102" t="s">
        <v>95</v>
      </c>
      <c r="H159" s="102" t="s">
        <v>315</v>
      </c>
      <c r="I159" s="102" t="s">
        <v>151</v>
      </c>
      <c r="J159" s="101">
        <v>2018</v>
      </c>
      <c r="K159" s="102">
        <v>9636</v>
      </c>
      <c r="L159" s="122">
        <v>723201</v>
      </c>
      <c r="M159" s="102" t="s">
        <v>190</v>
      </c>
      <c r="N159" s="307" t="s">
        <v>920</v>
      </c>
      <c r="O159" s="311">
        <v>75933</v>
      </c>
      <c r="P159" s="290">
        <v>0</v>
      </c>
      <c r="Q159" s="312">
        <f t="shared" si="4"/>
        <v>0</v>
      </c>
      <c r="R159" s="344">
        <v>0</v>
      </c>
      <c r="S159" s="100">
        <v>0</v>
      </c>
      <c r="T159" s="100">
        <v>0</v>
      </c>
      <c r="U159" s="100">
        <v>0</v>
      </c>
      <c r="V159" s="100">
        <v>0</v>
      </c>
      <c r="W159" s="100">
        <v>0</v>
      </c>
      <c r="X159" s="100">
        <v>0</v>
      </c>
      <c r="Y159" s="100">
        <v>0</v>
      </c>
      <c r="Z159" s="100">
        <v>0</v>
      </c>
      <c r="AA159" s="100">
        <v>0</v>
      </c>
      <c r="AB159" s="100">
        <v>0</v>
      </c>
      <c r="AC159" s="304">
        <v>0</v>
      </c>
    </row>
    <row r="160" spans="1:29" ht="36">
      <c r="A160" s="249">
        <v>30084699</v>
      </c>
      <c r="B160" s="101" t="s">
        <v>296</v>
      </c>
      <c r="C160" s="103" t="s">
        <v>30</v>
      </c>
      <c r="D160" s="102"/>
      <c r="E160" s="102" t="s">
        <v>148</v>
      </c>
      <c r="F160" s="122" t="s">
        <v>397</v>
      </c>
      <c r="G160" s="102" t="s">
        <v>89</v>
      </c>
      <c r="H160" s="102" t="s">
        <v>317</v>
      </c>
      <c r="I160" s="102" t="s">
        <v>151</v>
      </c>
      <c r="J160" s="101">
        <v>2014</v>
      </c>
      <c r="K160" s="102">
        <v>6456</v>
      </c>
      <c r="L160" s="122">
        <v>10706580</v>
      </c>
      <c r="M160" s="102" t="s">
        <v>311</v>
      </c>
      <c r="N160" s="307" t="s">
        <v>246</v>
      </c>
      <c r="O160" s="311">
        <v>430000</v>
      </c>
      <c r="P160" s="290">
        <v>246000</v>
      </c>
      <c r="Q160" s="312">
        <f t="shared" si="4"/>
        <v>0</v>
      </c>
      <c r="R160" s="344">
        <v>0</v>
      </c>
      <c r="S160" s="100">
        <v>0</v>
      </c>
      <c r="T160" s="100">
        <v>0</v>
      </c>
      <c r="U160" s="100">
        <v>0</v>
      </c>
      <c r="V160" s="100">
        <v>0</v>
      </c>
      <c r="W160" s="100">
        <v>0</v>
      </c>
      <c r="X160" s="100">
        <v>0</v>
      </c>
      <c r="Y160" s="100">
        <v>0</v>
      </c>
      <c r="Z160" s="100">
        <v>0</v>
      </c>
      <c r="AA160" s="100">
        <v>0</v>
      </c>
      <c r="AB160" s="100">
        <v>0</v>
      </c>
      <c r="AC160" s="304">
        <v>0</v>
      </c>
    </row>
    <row r="161" spans="1:41" ht="24">
      <c r="A161" s="101">
        <v>30392032</v>
      </c>
      <c r="B161" s="102" t="s">
        <v>296</v>
      </c>
      <c r="C161" s="103" t="s">
        <v>30</v>
      </c>
      <c r="D161" s="103"/>
      <c r="E161" s="102" t="s">
        <v>148</v>
      </c>
      <c r="F161" s="122" t="s">
        <v>402</v>
      </c>
      <c r="G161" s="102" t="s">
        <v>95</v>
      </c>
      <c r="H161" s="102" t="s">
        <v>237</v>
      </c>
      <c r="I161" s="102" t="s">
        <v>151</v>
      </c>
      <c r="J161" s="101">
        <v>2024</v>
      </c>
      <c r="K161" s="102">
        <v>14171</v>
      </c>
      <c r="L161" s="122">
        <v>451218.30200000003</v>
      </c>
      <c r="M161" s="102" t="s">
        <v>190</v>
      </c>
      <c r="N161" s="307" t="s">
        <v>167</v>
      </c>
      <c r="O161" s="311">
        <v>404384</v>
      </c>
      <c r="P161" s="290">
        <v>40446</v>
      </c>
      <c r="Q161" s="312">
        <f t="shared" si="4"/>
        <v>0</v>
      </c>
      <c r="R161" s="344">
        <v>0</v>
      </c>
      <c r="S161" s="100">
        <v>0</v>
      </c>
      <c r="T161" s="100">
        <v>0</v>
      </c>
      <c r="U161" s="100">
        <v>0</v>
      </c>
      <c r="V161" s="100">
        <v>0</v>
      </c>
      <c r="W161" s="100">
        <v>0</v>
      </c>
      <c r="X161" s="100">
        <v>0</v>
      </c>
      <c r="Y161" s="100">
        <v>0</v>
      </c>
      <c r="Z161" s="100">
        <v>0</v>
      </c>
      <c r="AA161" s="100">
        <v>0</v>
      </c>
      <c r="AB161" s="100">
        <v>0</v>
      </c>
      <c r="AC161" s="304">
        <v>0</v>
      </c>
    </row>
    <row r="162" spans="1:41" ht="24">
      <c r="A162" s="101">
        <v>40055234</v>
      </c>
      <c r="B162" s="101" t="s">
        <v>296</v>
      </c>
      <c r="C162" s="103" t="s">
        <v>30</v>
      </c>
      <c r="D162" s="199"/>
      <c r="E162" s="102" t="s">
        <v>148</v>
      </c>
      <c r="F162" s="122" t="s">
        <v>403</v>
      </c>
      <c r="G162" s="102" t="s">
        <v>82</v>
      </c>
      <c r="H162" s="102" t="s">
        <v>154</v>
      </c>
      <c r="I162" s="102" t="s">
        <v>151</v>
      </c>
      <c r="J162" s="101">
        <v>2024</v>
      </c>
      <c r="K162" s="102">
        <v>14171</v>
      </c>
      <c r="L162" s="122">
        <v>268198.842</v>
      </c>
      <c r="M162" s="102" t="s">
        <v>186</v>
      </c>
      <c r="N162" s="307" t="s">
        <v>246</v>
      </c>
      <c r="O162" s="311">
        <v>267871</v>
      </c>
      <c r="P162" s="290">
        <v>2000</v>
      </c>
      <c r="Q162" s="312">
        <f t="shared" si="4"/>
        <v>0</v>
      </c>
      <c r="R162" s="344">
        <v>0</v>
      </c>
      <c r="S162" s="100">
        <v>0</v>
      </c>
      <c r="T162" s="100">
        <v>0</v>
      </c>
      <c r="U162" s="100">
        <v>0</v>
      </c>
      <c r="V162" s="100">
        <v>0</v>
      </c>
      <c r="W162" s="100">
        <v>0</v>
      </c>
      <c r="X162" s="100">
        <v>0</v>
      </c>
      <c r="Y162" s="100">
        <v>0</v>
      </c>
      <c r="Z162" s="100">
        <v>0</v>
      </c>
      <c r="AA162" s="100">
        <v>0</v>
      </c>
      <c r="AB162" s="100">
        <v>0</v>
      </c>
      <c r="AC162" s="304">
        <v>0</v>
      </c>
    </row>
    <row r="163" spans="1:41" ht="24">
      <c r="A163" s="249">
        <v>40014206</v>
      </c>
      <c r="B163" s="103" t="s">
        <v>296</v>
      </c>
      <c r="C163" s="103" t="s">
        <v>30</v>
      </c>
      <c r="D163" s="199"/>
      <c r="E163" s="102" t="s">
        <v>148</v>
      </c>
      <c r="F163" s="122" t="s">
        <v>404</v>
      </c>
      <c r="G163" s="102" t="s">
        <v>83</v>
      </c>
      <c r="H163" s="102" t="s">
        <v>150</v>
      </c>
      <c r="I163" s="102" t="s">
        <v>151</v>
      </c>
      <c r="J163" s="101">
        <v>2024</v>
      </c>
      <c r="K163" s="102">
        <v>14171</v>
      </c>
      <c r="L163" s="122">
        <v>3598628</v>
      </c>
      <c r="M163" s="247" t="s">
        <v>360</v>
      </c>
      <c r="N163" s="307" t="s">
        <v>246</v>
      </c>
      <c r="O163" s="311">
        <v>1200000</v>
      </c>
      <c r="P163" s="290">
        <v>0</v>
      </c>
      <c r="Q163" s="312">
        <f t="shared" si="4"/>
        <v>0</v>
      </c>
      <c r="R163" s="344">
        <v>0</v>
      </c>
      <c r="S163" s="100">
        <v>0</v>
      </c>
      <c r="T163" s="100">
        <v>0</v>
      </c>
      <c r="U163" s="100">
        <v>0</v>
      </c>
      <c r="V163" s="100">
        <v>0</v>
      </c>
      <c r="W163" s="100">
        <v>0</v>
      </c>
      <c r="X163" s="100">
        <v>0</v>
      </c>
      <c r="Y163" s="100">
        <v>0</v>
      </c>
      <c r="Z163" s="100">
        <v>0</v>
      </c>
      <c r="AA163" s="100">
        <v>0</v>
      </c>
      <c r="AB163" s="100">
        <v>0</v>
      </c>
      <c r="AC163" s="304">
        <v>0</v>
      </c>
    </row>
    <row r="164" spans="1:41" ht="24">
      <c r="A164" s="249">
        <v>40046209</v>
      </c>
      <c r="B164" s="103" t="s">
        <v>296</v>
      </c>
      <c r="C164" s="103" t="s">
        <v>30</v>
      </c>
      <c r="D164" s="199"/>
      <c r="E164" s="102" t="s">
        <v>148</v>
      </c>
      <c r="F164" s="122" t="s">
        <v>405</v>
      </c>
      <c r="G164" s="102" t="s">
        <v>89</v>
      </c>
      <c r="H164" s="102" t="s">
        <v>308</v>
      </c>
      <c r="I164" s="102" t="s">
        <v>151</v>
      </c>
      <c r="J164" s="101">
        <v>2024</v>
      </c>
      <c r="K164" s="102">
        <v>14246</v>
      </c>
      <c r="L164" s="122">
        <v>646862.13800000004</v>
      </c>
      <c r="M164" s="247" t="s">
        <v>192</v>
      </c>
      <c r="N164" s="307" t="s">
        <v>167</v>
      </c>
      <c r="O164" s="311">
        <v>383537</v>
      </c>
      <c r="P164" s="290">
        <v>504636</v>
      </c>
      <c r="Q164" s="312">
        <f t="shared" si="4"/>
        <v>75318.240999999995</v>
      </c>
      <c r="R164" s="344">
        <v>0</v>
      </c>
      <c r="S164" s="100">
        <v>0</v>
      </c>
      <c r="T164" s="100">
        <v>75318.240999999995</v>
      </c>
      <c r="U164" s="100">
        <v>0</v>
      </c>
      <c r="V164" s="100">
        <v>0</v>
      </c>
      <c r="W164" s="100">
        <v>0</v>
      </c>
      <c r="X164" s="100">
        <v>0</v>
      </c>
      <c r="Y164" s="100">
        <v>0</v>
      </c>
      <c r="Z164" s="100">
        <v>0</v>
      </c>
      <c r="AA164" s="100">
        <v>0</v>
      </c>
      <c r="AB164" s="100">
        <v>0</v>
      </c>
      <c r="AC164" s="304">
        <v>0</v>
      </c>
    </row>
    <row r="165" spans="1:41" ht="24">
      <c r="A165" s="249">
        <v>40059551</v>
      </c>
      <c r="B165" s="103" t="s">
        <v>296</v>
      </c>
      <c r="C165" s="103" t="s">
        <v>30</v>
      </c>
      <c r="D165" s="199"/>
      <c r="E165" s="102" t="s">
        <v>298</v>
      </c>
      <c r="F165" s="122" t="s">
        <v>406</v>
      </c>
      <c r="G165" s="102" t="s">
        <v>81</v>
      </c>
      <c r="H165" s="102" t="s">
        <v>225</v>
      </c>
      <c r="I165" s="102" t="s">
        <v>151</v>
      </c>
      <c r="J165" s="101">
        <v>2024</v>
      </c>
      <c r="K165" s="102">
        <v>14306</v>
      </c>
      <c r="L165" s="122">
        <v>221328.09400000001</v>
      </c>
      <c r="M165" s="247" t="s">
        <v>311</v>
      </c>
      <c r="N165" s="307" t="s">
        <v>167</v>
      </c>
      <c r="O165" s="311">
        <v>157007</v>
      </c>
      <c r="P165" s="290">
        <v>164430</v>
      </c>
      <c r="Q165" s="312">
        <f t="shared" si="4"/>
        <v>43739.5</v>
      </c>
      <c r="R165" s="344">
        <v>0</v>
      </c>
      <c r="S165" s="100">
        <v>0</v>
      </c>
      <c r="T165" s="100">
        <v>43739.5</v>
      </c>
      <c r="U165" s="100">
        <v>0</v>
      </c>
      <c r="V165" s="100">
        <v>0</v>
      </c>
      <c r="W165" s="100">
        <v>0</v>
      </c>
      <c r="X165" s="100">
        <v>0</v>
      </c>
      <c r="Y165" s="100">
        <v>0</v>
      </c>
      <c r="Z165" s="100">
        <v>0</v>
      </c>
      <c r="AA165" s="100">
        <v>0</v>
      </c>
      <c r="AB165" s="100">
        <v>0</v>
      </c>
      <c r="AC165" s="304">
        <v>0</v>
      </c>
    </row>
    <row r="166" spans="1:41" ht="48">
      <c r="A166" s="249">
        <v>30484225</v>
      </c>
      <c r="B166" s="101" t="s">
        <v>296</v>
      </c>
      <c r="C166" s="103" t="s">
        <v>30</v>
      </c>
      <c r="D166" s="102"/>
      <c r="E166" s="102" t="s">
        <v>148</v>
      </c>
      <c r="F166" s="122" t="s">
        <v>407</v>
      </c>
      <c r="G166" s="102" t="s">
        <v>87</v>
      </c>
      <c r="H166" s="102" t="s">
        <v>154</v>
      </c>
      <c r="I166" s="102" t="s">
        <v>151</v>
      </c>
      <c r="J166" s="101">
        <v>2024</v>
      </c>
      <c r="K166" s="102">
        <v>14306</v>
      </c>
      <c r="L166" s="122">
        <v>2540889.9080000003</v>
      </c>
      <c r="M166" s="102" t="s">
        <v>182</v>
      </c>
      <c r="N166" s="307" t="s">
        <v>918</v>
      </c>
      <c r="O166" s="311">
        <v>395953</v>
      </c>
      <c r="P166" s="290">
        <v>128000</v>
      </c>
      <c r="Q166" s="312">
        <f t="shared" si="4"/>
        <v>0</v>
      </c>
      <c r="R166" s="344">
        <v>0</v>
      </c>
      <c r="S166" s="100">
        <v>0</v>
      </c>
      <c r="T166" s="100">
        <v>0</v>
      </c>
      <c r="U166" s="100">
        <v>0</v>
      </c>
      <c r="V166" s="100">
        <v>0</v>
      </c>
      <c r="W166" s="100">
        <v>0</v>
      </c>
      <c r="X166" s="100">
        <v>0</v>
      </c>
      <c r="Y166" s="100">
        <v>0</v>
      </c>
      <c r="Z166" s="100">
        <v>0</v>
      </c>
      <c r="AA166" s="100">
        <v>0</v>
      </c>
      <c r="AB166" s="100">
        <v>0</v>
      </c>
      <c r="AC166" s="304">
        <v>0</v>
      </c>
    </row>
    <row r="167" spans="1:41" ht="24">
      <c r="A167" s="249">
        <v>40009584</v>
      </c>
      <c r="B167" s="101" t="s">
        <v>296</v>
      </c>
      <c r="C167" s="103" t="s">
        <v>30</v>
      </c>
      <c r="D167" s="199"/>
      <c r="E167" s="102" t="s">
        <v>148</v>
      </c>
      <c r="F167" s="122" t="s">
        <v>408</v>
      </c>
      <c r="G167" s="102" t="s">
        <v>96</v>
      </c>
      <c r="H167" s="102" t="s">
        <v>154</v>
      </c>
      <c r="I167" s="102" t="s">
        <v>151</v>
      </c>
      <c r="J167" s="101">
        <v>2024</v>
      </c>
      <c r="K167" s="102">
        <v>14394</v>
      </c>
      <c r="L167" s="122">
        <v>1035321.822</v>
      </c>
      <c r="M167" s="247" t="s">
        <v>184</v>
      </c>
      <c r="N167" s="307" t="s">
        <v>167</v>
      </c>
      <c r="O167" s="311">
        <v>541318</v>
      </c>
      <c r="P167" s="290">
        <v>397188</v>
      </c>
      <c r="Q167" s="312">
        <f t="shared" si="4"/>
        <v>269159.55</v>
      </c>
      <c r="R167" s="344">
        <v>0</v>
      </c>
      <c r="S167" s="100">
        <v>0</v>
      </c>
      <c r="T167" s="100">
        <v>269159.55</v>
      </c>
      <c r="U167" s="100">
        <v>0</v>
      </c>
      <c r="V167" s="100">
        <v>0</v>
      </c>
      <c r="W167" s="100">
        <v>0</v>
      </c>
      <c r="X167" s="100">
        <v>0</v>
      </c>
      <c r="Y167" s="100">
        <v>0</v>
      </c>
      <c r="Z167" s="100">
        <v>0</v>
      </c>
      <c r="AA167" s="100">
        <v>0</v>
      </c>
      <c r="AB167" s="100">
        <v>0</v>
      </c>
      <c r="AC167" s="304">
        <v>0</v>
      </c>
    </row>
    <row r="168" spans="1:41" ht="36">
      <c r="A168" s="101">
        <v>40049810</v>
      </c>
      <c r="B168" s="101" t="s">
        <v>296</v>
      </c>
      <c r="C168" s="103" t="s">
        <v>30</v>
      </c>
      <c r="D168" s="103"/>
      <c r="E168" s="102" t="s">
        <v>148</v>
      </c>
      <c r="F168" s="122" t="s">
        <v>409</v>
      </c>
      <c r="G168" s="102" t="s">
        <v>97</v>
      </c>
      <c r="H168" s="102" t="s">
        <v>154</v>
      </c>
      <c r="I168" s="102" t="s">
        <v>151</v>
      </c>
      <c r="J168" s="101">
        <v>2024</v>
      </c>
      <c r="K168" s="102">
        <v>14435</v>
      </c>
      <c r="L168" s="102">
        <v>3506393</v>
      </c>
      <c r="M168" s="101" t="s">
        <v>202</v>
      </c>
      <c r="N168" s="307" t="s">
        <v>264</v>
      </c>
      <c r="O168" s="311">
        <v>320000</v>
      </c>
      <c r="P168" s="290">
        <v>8000</v>
      </c>
      <c r="Q168" s="312">
        <f t="shared" si="4"/>
        <v>0</v>
      </c>
      <c r="R168" s="344">
        <v>0</v>
      </c>
      <c r="S168" s="100">
        <v>0</v>
      </c>
      <c r="T168" s="100">
        <v>0</v>
      </c>
      <c r="U168" s="100">
        <v>0</v>
      </c>
      <c r="V168" s="100">
        <v>0</v>
      </c>
      <c r="W168" s="100">
        <v>0</v>
      </c>
      <c r="X168" s="100">
        <v>0</v>
      </c>
      <c r="Y168" s="100">
        <v>0</v>
      </c>
      <c r="Z168" s="100">
        <v>0</v>
      </c>
      <c r="AA168" s="100">
        <v>0</v>
      </c>
      <c r="AB168" s="100">
        <v>0</v>
      </c>
      <c r="AC168" s="304">
        <v>0</v>
      </c>
    </row>
    <row r="169" spans="1:41" ht="36">
      <c r="A169" s="101">
        <v>40065916</v>
      </c>
      <c r="B169" s="102" t="s">
        <v>296</v>
      </c>
      <c r="C169" s="103" t="s">
        <v>30</v>
      </c>
      <c r="D169" s="103"/>
      <c r="E169" s="102" t="s">
        <v>148</v>
      </c>
      <c r="F169" s="122" t="s">
        <v>410</v>
      </c>
      <c r="G169" s="102" t="s">
        <v>89</v>
      </c>
      <c r="H169" s="102" t="s">
        <v>317</v>
      </c>
      <c r="I169" s="102" t="s">
        <v>151</v>
      </c>
      <c r="J169" s="101">
        <v>2024</v>
      </c>
      <c r="K169" s="102">
        <v>14427</v>
      </c>
      <c r="L169" s="102">
        <v>867975.58000000007</v>
      </c>
      <c r="M169" s="101" t="s">
        <v>192</v>
      </c>
      <c r="N169" s="307" t="s">
        <v>246</v>
      </c>
      <c r="O169" s="311">
        <v>420000</v>
      </c>
      <c r="P169" s="290">
        <v>93222</v>
      </c>
      <c r="Q169" s="312">
        <f t="shared" si="4"/>
        <v>0</v>
      </c>
      <c r="R169" s="344">
        <v>0</v>
      </c>
      <c r="S169" s="100">
        <v>0</v>
      </c>
      <c r="T169" s="100">
        <v>0</v>
      </c>
      <c r="U169" s="100">
        <v>0</v>
      </c>
      <c r="V169" s="100">
        <v>0</v>
      </c>
      <c r="W169" s="100">
        <v>0</v>
      </c>
      <c r="X169" s="100">
        <v>0</v>
      </c>
      <c r="Y169" s="100">
        <v>0</v>
      </c>
      <c r="Z169" s="100">
        <v>0</v>
      </c>
      <c r="AA169" s="100">
        <v>0</v>
      </c>
      <c r="AB169" s="100">
        <v>0</v>
      </c>
      <c r="AC169" s="304">
        <v>0</v>
      </c>
    </row>
    <row r="170" spans="1:41" ht="24">
      <c r="A170" s="101">
        <v>40025554</v>
      </c>
      <c r="B170" s="101" t="s">
        <v>296</v>
      </c>
      <c r="C170" s="103" t="s">
        <v>30</v>
      </c>
      <c r="D170" s="102"/>
      <c r="E170" s="102" t="s">
        <v>148</v>
      </c>
      <c r="F170" s="122" t="s">
        <v>411</v>
      </c>
      <c r="G170" s="102" t="s">
        <v>80</v>
      </c>
      <c r="H170" s="102" t="s">
        <v>154</v>
      </c>
      <c r="I170" s="102" t="s">
        <v>151</v>
      </c>
      <c r="J170" s="101">
        <v>2024</v>
      </c>
      <c r="K170" s="102">
        <v>14427</v>
      </c>
      <c r="L170" s="120">
        <v>437006.46400000004</v>
      </c>
      <c r="M170" s="247" t="s">
        <v>188</v>
      </c>
      <c r="N170" s="307" t="s">
        <v>246</v>
      </c>
      <c r="O170" s="311">
        <v>369932</v>
      </c>
      <c r="P170" s="290">
        <v>80000</v>
      </c>
      <c r="Q170" s="312">
        <f t="shared" si="4"/>
        <v>0</v>
      </c>
      <c r="R170" s="344">
        <v>0</v>
      </c>
      <c r="S170" s="100">
        <v>0</v>
      </c>
      <c r="T170" s="100">
        <v>0</v>
      </c>
      <c r="U170" s="100">
        <v>0</v>
      </c>
      <c r="V170" s="100">
        <v>0</v>
      </c>
      <c r="W170" s="100">
        <v>0</v>
      </c>
      <c r="X170" s="100">
        <v>0</v>
      </c>
      <c r="Y170" s="100">
        <v>0</v>
      </c>
      <c r="Z170" s="100">
        <v>0</v>
      </c>
      <c r="AA170" s="100">
        <v>0</v>
      </c>
      <c r="AB170" s="100">
        <v>0</v>
      </c>
      <c r="AC170" s="304">
        <v>0</v>
      </c>
    </row>
    <row r="171" spans="1:41" ht="36">
      <c r="A171" s="101">
        <v>30269622</v>
      </c>
      <c r="B171" s="101" t="s">
        <v>296</v>
      </c>
      <c r="C171" s="103" t="s">
        <v>30</v>
      </c>
      <c r="D171" s="102"/>
      <c r="E171" s="102" t="s">
        <v>148</v>
      </c>
      <c r="F171" s="122" t="s">
        <v>412</v>
      </c>
      <c r="G171" s="102" t="s">
        <v>95</v>
      </c>
      <c r="H171" s="102" t="s">
        <v>237</v>
      </c>
      <c r="I171" s="102" t="s">
        <v>151</v>
      </c>
      <c r="J171" s="101">
        <v>2024</v>
      </c>
      <c r="K171" s="102">
        <v>14495</v>
      </c>
      <c r="L171" s="120">
        <v>1145910</v>
      </c>
      <c r="M171" s="247" t="s">
        <v>190</v>
      </c>
      <c r="N171" s="307" t="s">
        <v>246</v>
      </c>
      <c r="O171" s="311">
        <v>350000</v>
      </c>
      <c r="P171" s="290">
        <v>750000</v>
      </c>
      <c r="Q171" s="312">
        <f t="shared" si="4"/>
        <v>0</v>
      </c>
      <c r="R171" s="344">
        <v>0</v>
      </c>
      <c r="S171" s="100">
        <v>0</v>
      </c>
      <c r="T171" s="100">
        <v>0</v>
      </c>
      <c r="U171" s="100">
        <v>0</v>
      </c>
      <c r="V171" s="100">
        <v>0</v>
      </c>
      <c r="W171" s="100">
        <v>0</v>
      </c>
      <c r="X171" s="100">
        <v>0</v>
      </c>
      <c r="Y171" s="100">
        <v>0</v>
      </c>
      <c r="Z171" s="100">
        <v>0</v>
      </c>
      <c r="AA171" s="100">
        <v>0</v>
      </c>
      <c r="AB171" s="100">
        <v>0</v>
      </c>
      <c r="AC171" s="304">
        <v>0</v>
      </c>
    </row>
    <row r="172" spans="1:41" ht="36">
      <c r="A172" s="249">
        <v>40032634</v>
      </c>
      <c r="B172" s="101" t="s">
        <v>296</v>
      </c>
      <c r="C172" s="103" t="s">
        <v>30</v>
      </c>
      <c r="D172" s="102"/>
      <c r="E172" s="102" t="s">
        <v>148</v>
      </c>
      <c r="F172" s="122" t="s">
        <v>413</v>
      </c>
      <c r="G172" s="102" t="s">
        <v>87</v>
      </c>
      <c r="H172" s="247" t="s">
        <v>315</v>
      </c>
      <c r="I172" s="102" t="s">
        <v>151</v>
      </c>
      <c r="J172" s="101">
        <v>2024</v>
      </c>
      <c r="K172" s="102">
        <v>14556</v>
      </c>
      <c r="L172" s="122">
        <v>1050930</v>
      </c>
      <c r="M172" s="247" t="s">
        <v>360</v>
      </c>
      <c r="N172" s="307" t="s">
        <v>264</v>
      </c>
      <c r="O172" s="311">
        <v>0</v>
      </c>
      <c r="P172" s="290">
        <v>132591</v>
      </c>
      <c r="Q172" s="312">
        <f t="shared" si="4"/>
        <v>0</v>
      </c>
      <c r="R172" s="344">
        <v>0</v>
      </c>
      <c r="S172" s="100">
        <v>0</v>
      </c>
      <c r="T172" s="100">
        <v>0</v>
      </c>
      <c r="U172" s="100">
        <v>0</v>
      </c>
      <c r="V172" s="100">
        <v>0</v>
      </c>
      <c r="W172" s="100">
        <v>0</v>
      </c>
      <c r="X172" s="100">
        <v>0</v>
      </c>
      <c r="Y172" s="100">
        <v>0</v>
      </c>
      <c r="Z172" s="100">
        <v>0</v>
      </c>
      <c r="AA172" s="100">
        <v>0</v>
      </c>
      <c r="AB172" s="100">
        <v>0</v>
      </c>
      <c r="AC172" s="304">
        <v>0</v>
      </c>
    </row>
    <row r="173" spans="1:41" ht="24">
      <c r="A173" s="249">
        <v>40007901</v>
      </c>
      <c r="B173" s="101" t="s">
        <v>296</v>
      </c>
      <c r="C173" s="103" t="s">
        <v>30</v>
      </c>
      <c r="D173" s="102"/>
      <c r="E173" s="102" t="s">
        <v>148</v>
      </c>
      <c r="F173" s="122" t="s">
        <v>414</v>
      </c>
      <c r="G173" s="102" t="s">
        <v>83</v>
      </c>
      <c r="H173" s="247" t="s">
        <v>308</v>
      </c>
      <c r="I173" s="102" t="s">
        <v>151</v>
      </c>
      <c r="J173" s="101">
        <v>2024</v>
      </c>
      <c r="K173" s="102">
        <v>14720</v>
      </c>
      <c r="L173" s="122">
        <v>6124290</v>
      </c>
      <c r="M173" s="247" t="s">
        <v>311</v>
      </c>
      <c r="N173" s="307" t="s">
        <v>852</v>
      </c>
      <c r="O173" s="311">
        <v>320000</v>
      </c>
      <c r="P173" s="290">
        <v>86702</v>
      </c>
      <c r="Q173" s="312">
        <f t="shared" si="4"/>
        <v>0</v>
      </c>
      <c r="R173" s="344">
        <v>0</v>
      </c>
      <c r="S173" s="100">
        <v>0</v>
      </c>
      <c r="T173" s="100">
        <v>0</v>
      </c>
      <c r="U173" s="100">
        <v>0</v>
      </c>
      <c r="V173" s="100">
        <v>0</v>
      </c>
      <c r="W173" s="100">
        <v>0</v>
      </c>
      <c r="X173" s="100">
        <v>0</v>
      </c>
      <c r="Y173" s="100">
        <v>0</v>
      </c>
      <c r="Z173" s="100">
        <v>0</v>
      </c>
      <c r="AA173" s="100">
        <v>0</v>
      </c>
      <c r="AB173" s="100">
        <v>0</v>
      </c>
      <c r="AC173" s="304">
        <v>0</v>
      </c>
      <c r="AD173" s="178"/>
      <c r="AE173" s="178"/>
      <c r="AF173" s="178"/>
      <c r="AG173" s="178"/>
      <c r="AH173" s="178"/>
      <c r="AI173" s="178"/>
      <c r="AJ173" s="178"/>
      <c r="AK173" s="178"/>
      <c r="AL173" s="178"/>
      <c r="AM173" s="178"/>
      <c r="AN173" s="178"/>
      <c r="AO173" s="178"/>
    </row>
    <row r="174" spans="1:41" ht="36">
      <c r="A174" s="249">
        <v>40029810</v>
      </c>
      <c r="B174" s="101" t="s">
        <v>296</v>
      </c>
      <c r="C174" s="103" t="s">
        <v>30</v>
      </c>
      <c r="D174" s="102"/>
      <c r="E174" s="102" t="s">
        <v>298</v>
      </c>
      <c r="F174" s="122" t="s">
        <v>415</v>
      </c>
      <c r="G174" s="102" t="s">
        <v>84</v>
      </c>
      <c r="H174" s="247" t="s">
        <v>172</v>
      </c>
      <c r="I174" s="102" t="s">
        <v>151</v>
      </c>
      <c r="J174" s="101">
        <v>2024</v>
      </c>
      <c r="K174" s="102">
        <v>14748</v>
      </c>
      <c r="L174" s="122">
        <v>491046</v>
      </c>
      <c r="M174" s="247" t="s">
        <v>204</v>
      </c>
      <c r="N174" s="307" t="s">
        <v>209</v>
      </c>
      <c r="O174" s="311">
        <v>1000</v>
      </c>
      <c r="P174" s="290">
        <v>0</v>
      </c>
      <c r="Q174" s="312">
        <f t="shared" si="4"/>
        <v>0</v>
      </c>
      <c r="R174" s="344">
        <v>0</v>
      </c>
      <c r="S174" s="100">
        <v>0</v>
      </c>
      <c r="T174" s="100">
        <v>0</v>
      </c>
      <c r="U174" s="100">
        <v>0</v>
      </c>
      <c r="V174" s="100">
        <v>0</v>
      </c>
      <c r="W174" s="100">
        <v>0</v>
      </c>
      <c r="X174" s="100">
        <v>0</v>
      </c>
      <c r="Y174" s="100">
        <v>0</v>
      </c>
      <c r="Z174" s="100">
        <v>0</v>
      </c>
      <c r="AA174" s="100">
        <v>0</v>
      </c>
      <c r="AB174" s="100">
        <v>0</v>
      </c>
      <c r="AC174" s="304">
        <v>0</v>
      </c>
    </row>
    <row r="175" spans="1:41" ht="36">
      <c r="A175" s="249">
        <v>40059705</v>
      </c>
      <c r="B175" s="101" t="s">
        <v>296</v>
      </c>
      <c r="C175" s="103" t="s">
        <v>30</v>
      </c>
      <c r="D175" s="102"/>
      <c r="E175" s="102" t="s">
        <v>148</v>
      </c>
      <c r="F175" s="122" t="s">
        <v>416</v>
      </c>
      <c r="G175" s="102" t="s">
        <v>80</v>
      </c>
      <c r="H175" s="247" t="s">
        <v>317</v>
      </c>
      <c r="I175" s="102" t="s">
        <v>151</v>
      </c>
      <c r="J175" s="101">
        <v>2024</v>
      </c>
      <c r="K175" s="102">
        <v>14585</v>
      </c>
      <c r="L175" s="122">
        <v>25318332</v>
      </c>
      <c r="M175" s="247" t="s">
        <v>417</v>
      </c>
      <c r="N175" s="307" t="s">
        <v>246</v>
      </c>
      <c r="O175" s="311">
        <v>1000000</v>
      </c>
      <c r="P175" s="290">
        <v>0</v>
      </c>
      <c r="Q175" s="312">
        <f t="shared" si="4"/>
        <v>0</v>
      </c>
      <c r="R175" s="344">
        <v>0</v>
      </c>
      <c r="S175" s="100">
        <v>0</v>
      </c>
      <c r="T175" s="100">
        <v>0</v>
      </c>
      <c r="U175" s="100">
        <v>0</v>
      </c>
      <c r="V175" s="100">
        <v>0</v>
      </c>
      <c r="W175" s="100">
        <v>0</v>
      </c>
      <c r="X175" s="100">
        <v>0</v>
      </c>
      <c r="Y175" s="100">
        <v>0</v>
      </c>
      <c r="Z175" s="100">
        <v>0</v>
      </c>
      <c r="AA175" s="100">
        <v>0</v>
      </c>
      <c r="AB175" s="100">
        <v>0</v>
      </c>
      <c r="AC175" s="304">
        <v>0</v>
      </c>
    </row>
    <row r="176" spans="1:41" ht="36">
      <c r="A176" s="249">
        <v>40006938</v>
      </c>
      <c r="B176" s="101" t="s">
        <v>296</v>
      </c>
      <c r="C176" s="103" t="s">
        <v>30</v>
      </c>
      <c r="D176" s="102"/>
      <c r="E176" s="102" t="s">
        <v>148</v>
      </c>
      <c r="F176" s="122" t="s">
        <v>418</v>
      </c>
      <c r="G176" s="102" t="s">
        <v>96</v>
      </c>
      <c r="H176" s="102" t="s">
        <v>317</v>
      </c>
      <c r="I176" s="102" t="s">
        <v>151</v>
      </c>
      <c r="J176" s="101">
        <v>2024</v>
      </c>
      <c r="K176" s="102">
        <v>14593</v>
      </c>
      <c r="L176" s="122">
        <v>26529536</v>
      </c>
      <c r="M176" s="247" t="s">
        <v>311</v>
      </c>
      <c r="N176" s="307" t="s">
        <v>246</v>
      </c>
      <c r="O176" s="311">
        <v>480000</v>
      </c>
      <c r="P176" s="290">
        <v>242681</v>
      </c>
      <c r="Q176" s="312">
        <f t="shared" si="4"/>
        <v>0</v>
      </c>
      <c r="R176" s="344">
        <v>0</v>
      </c>
      <c r="S176" s="100">
        <v>0</v>
      </c>
      <c r="T176" s="100">
        <v>0</v>
      </c>
      <c r="U176" s="100">
        <v>0</v>
      </c>
      <c r="V176" s="100">
        <v>0</v>
      </c>
      <c r="W176" s="100">
        <v>0</v>
      </c>
      <c r="X176" s="100">
        <v>0</v>
      </c>
      <c r="Y176" s="100">
        <v>0</v>
      </c>
      <c r="Z176" s="100">
        <v>0</v>
      </c>
      <c r="AA176" s="100">
        <v>0</v>
      </c>
      <c r="AB176" s="100">
        <v>0</v>
      </c>
      <c r="AC176" s="304">
        <v>0</v>
      </c>
    </row>
    <row r="177" spans="1:29" ht="24">
      <c r="A177" s="249">
        <v>40028006</v>
      </c>
      <c r="B177" s="101" t="s">
        <v>296</v>
      </c>
      <c r="C177" s="103" t="s">
        <v>30</v>
      </c>
      <c r="D177" s="102"/>
      <c r="E177" s="102" t="s">
        <v>148</v>
      </c>
      <c r="F177" s="122" t="s">
        <v>419</v>
      </c>
      <c r="G177" s="102" t="s">
        <v>88</v>
      </c>
      <c r="H177" s="102" t="s">
        <v>308</v>
      </c>
      <c r="I177" s="102" t="s">
        <v>151</v>
      </c>
      <c r="J177" s="101">
        <v>2025</v>
      </c>
      <c r="K177" s="102">
        <v>15423</v>
      </c>
      <c r="L177" s="122">
        <v>3488816</v>
      </c>
      <c r="M177" s="247" t="s">
        <v>194</v>
      </c>
      <c r="N177" s="307" t="s">
        <v>246</v>
      </c>
      <c r="O177" s="311">
        <v>320000</v>
      </c>
      <c r="P177" s="290">
        <v>108000</v>
      </c>
      <c r="Q177" s="312">
        <f t="shared" si="4"/>
        <v>0</v>
      </c>
      <c r="R177" s="344">
        <v>0</v>
      </c>
      <c r="S177" s="100">
        <v>0</v>
      </c>
      <c r="T177" s="100">
        <v>0</v>
      </c>
      <c r="U177" s="100">
        <v>0</v>
      </c>
      <c r="V177" s="100">
        <v>0</v>
      </c>
      <c r="W177" s="100">
        <v>0</v>
      </c>
      <c r="X177" s="100">
        <v>0</v>
      </c>
      <c r="Y177" s="100">
        <v>0</v>
      </c>
      <c r="Z177" s="100">
        <v>0</v>
      </c>
      <c r="AA177" s="100">
        <v>0</v>
      </c>
      <c r="AB177" s="100">
        <v>0</v>
      </c>
      <c r="AC177" s="304">
        <v>0</v>
      </c>
    </row>
    <row r="178" spans="1:29" ht="36">
      <c r="A178" s="249">
        <v>40041776</v>
      </c>
      <c r="B178" s="101" t="s">
        <v>296</v>
      </c>
      <c r="C178" s="103" t="s">
        <v>30</v>
      </c>
      <c r="D178" s="102"/>
      <c r="E178" s="102" t="s">
        <v>148</v>
      </c>
      <c r="F178" s="122" t="s">
        <v>420</v>
      </c>
      <c r="G178" s="102" t="s">
        <v>88</v>
      </c>
      <c r="H178" s="247" t="s">
        <v>308</v>
      </c>
      <c r="I178" s="102" t="s">
        <v>151</v>
      </c>
      <c r="J178" s="101">
        <v>2025</v>
      </c>
      <c r="K178" s="102">
        <v>15423</v>
      </c>
      <c r="L178" s="122">
        <v>1992038</v>
      </c>
      <c r="M178" s="247" t="s">
        <v>194</v>
      </c>
      <c r="N178" s="307" t="s">
        <v>246</v>
      </c>
      <c r="O178" s="311">
        <v>320000</v>
      </c>
      <c r="P178" s="290">
        <v>98000</v>
      </c>
      <c r="Q178" s="312">
        <f t="shared" si="4"/>
        <v>0</v>
      </c>
      <c r="R178" s="344">
        <v>0</v>
      </c>
      <c r="S178" s="100">
        <v>0</v>
      </c>
      <c r="T178" s="100">
        <v>0</v>
      </c>
      <c r="U178" s="100">
        <v>0</v>
      </c>
      <c r="V178" s="100">
        <v>0</v>
      </c>
      <c r="W178" s="100">
        <v>0</v>
      </c>
      <c r="X178" s="100">
        <v>0</v>
      </c>
      <c r="Y178" s="100">
        <v>0</v>
      </c>
      <c r="Z178" s="100">
        <v>0</v>
      </c>
      <c r="AA178" s="100">
        <v>0</v>
      </c>
      <c r="AB178" s="100">
        <v>0</v>
      </c>
      <c r="AC178" s="304">
        <v>0</v>
      </c>
    </row>
    <row r="179" spans="1:29" ht="24">
      <c r="A179" s="249">
        <v>30077629</v>
      </c>
      <c r="B179" s="101" t="s">
        <v>296</v>
      </c>
      <c r="C179" s="103" t="s">
        <v>30</v>
      </c>
      <c r="D179" s="102"/>
      <c r="E179" s="102" t="s">
        <v>148</v>
      </c>
      <c r="F179" s="122" t="s">
        <v>421</v>
      </c>
      <c r="G179" s="102" t="s">
        <v>83</v>
      </c>
      <c r="H179" s="247" t="s">
        <v>160</v>
      </c>
      <c r="I179" s="102" t="s">
        <v>151</v>
      </c>
      <c r="J179" s="101">
        <v>2025</v>
      </c>
      <c r="K179" s="102">
        <v>15428</v>
      </c>
      <c r="L179" s="122">
        <v>1140999</v>
      </c>
      <c r="M179" s="247" t="s">
        <v>311</v>
      </c>
      <c r="N179" s="307" t="s">
        <v>246</v>
      </c>
      <c r="O179" s="311">
        <v>80000</v>
      </c>
      <c r="P179" s="290">
        <v>13377</v>
      </c>
      <c r="Q179" s="312">
        <f t="shared" si="4"/>
        <v>0</v>
      </c>
      <c r="R179" s="344">
        <v>0</v>
      </c>
      <c r="S179" s="100">
        <v>0</v>
      </c>
      <c r="T179" s="100">
        <v>0</v>
      </c>
      <c r="U179" s="100">
        <v>0</v>
      </c>
      <c r="V179" s="100">
        <v>0</v>
      </c>
      <c r="W179" s="100">
        <v>0</v>
      </c>
      <c r="X179" s="100">
        <v>0</v>
      </c>
      <c r="Y179" s="100">
        <v>0</v>
      </c>
      <c r="Z179" s="100">
        <v>0</v>
      </c>
      <c r="AA179" s="100">
        <v>0</v>
      </c>
      <c r="AB179" s="100">
        <v>0</v>
      </c>
      <c r="AC179" s="304">
        <v>0</v>
      </c>
    </row>
    <row r="180" spans="1:29" ht="24">
      <c r="A180" s="249">
        <v>40074549</v>
      </c>
      <c r="B180" s="101" t="s">
        <v>296</v>
      </c>
      <c r="C180" s="103" t="s">
        <v>30</v>
      </c>
      <c r="D180" s="102"/>
      <c r="E180" s="102" t="s">
        <v>148</v>
      </c>
      <c r="F180" s="122" t="s">
        <v>422</v>
      </c>
      <c r="G180" s="102" t="s">
        <v>80</v>
      </c>
      <c r="H180" s="102" t="s">
        <v>237</v>
      </c>
      <c r="I180" s="102" t="s">
        <v>151</v>
      </c>
      <c r="J180" s="101">
        <v>2025</v>
      </c>
      <c r="K180" s="102">
        <v>15478</v>
      </c>
      <c r="L180" s="122">
        <v>1847899</v>
      </c>
      <c r="M180" s="247" t="s">
        <v>423</v>
      </c>
      <c r="N180" s="307" t="s">
        <v>294</v>
      </c>
      <c r="O180" s="311">
        <v>100000</v>
      </c>
      <c r="P180" s="290">
        <v>100000</v>
      </c>
      <c r="Q180" s="312">
        <f t="shared" si="4"/>
        <v>0</v>
      </c>
      <c r="R180" s="344">
        <v>0</v>
      </c>
      <c r="S180" s="100">
        <v>0</v>
      </c>
      <c r="T180" s="100">
        <v>0</v>
      </c>
      <c r="U180" s="100">
        <v>0</v>
      </c>
      <c r="V180" s="100">
        <v>0</v>
      </c>
      <c r="W180" s="100">
        <v>0</v>
      </c>
      <c r="X180" s="100">
        <v>0</v>
      </c>
      <c r="Y180" s="100">
        <v>0</v>
      </c>
      <c r="Z180" s="100">
        <v>0</v>
      </c>
      <c r="AA180" s="100">
        <v>0</v>
      </c>
      <c r="AB180" s="100">
        <v>0</v>
      </c>
      <c r="AC180" s="304">
        <v>0</v>
      </c>
    </row>
    <row r="181" spans="1:29" ht="36">
      <c r="A181" s="249">
        <v>40074557</v>
      </c>
      <c r="B181" s="101" t="s">
        <v>296</v>
      </c>
      <c r="C181" s="103" t="s">
        <v>30</v>
      </c>
      <c r="D181" s="102"/>
      <c r="E181" s="102" t="s">
        <v>148</v>
      </c>
      <c r="F181" s="122" t="s">
        <v>424</v>
      </c>
      <c r="G181" s="102" t="s">
        <v>100</v>
      </c>
      <c r="H181" s="247" t="s">
        <v>237</v>
      </c>
      <c r="I181" s="102" t="s">
        <v>151</v>
      </c>
      <c r="J181" s="101">
        <v>2025</v>
      </c>
      <c r="K181" s="102">
        <v>15478</v>
      </c>
      <c r="L181" s="122">
        <v>4629766</v>
      </c>
      <c r="M181" s="247" t="s">
        <v>423</v>
      </c>
      <c r="N181" s="307" t="s">
        <v>294</v>
      </c>
      <c r="O181" s="311">
        <v>100000</v>
      </c>
      <c r="P181" s="290">
        <v>100000</v>
      </c>
      <c r="Q181" s="312">
        <f t="shared" si="4"/>
        <v>0</v>
      </c>
      <c r="R181" s="344">
        <v>0</v>
      </c>
      <c r="S181" s="100">
        <v>0</v>
      </c>
      <c r="T181" s="100">
        <v>0</v>
      </c>
      <c r="U181" s="100">
        <v>0</v>
      </c>
      <c r="V181" s="100">
        <v>0</v>
      </c>
      <c r="W181" s="100">
        <v>0</v>
      </c>
      <c r="X181" s="100">
        <v>0</v>
      </c>
      <c r="Y181" s="100">
        <v>0</v>
      </c>
      <c r="Z181" s="100">
        <v>0</v>
      </c>
      <c r="AA181" s="100">
        <v>0</v>
      </c>
      <c r="AB181" s="100">
        <v>0</v>
      </c>
      <c r="AC181" s="304">
        <v>0</v>
      </c>
    </row>
    <row r="182" spans="1:29" ht="24">
      <c r="A182" s="249">
        <v>40074575</v>
      </c>
      <c r="B182" s="101" t="s">
        <v>296</v>
      </c>
      <c r="C182" s="103" t="s">
        <v>30</v>
      </c>
      <c r="D182" s="102"/>
      <c r="E182" s="102" t="s">
        <v>148</v>
      </c>
      <c r="F182" s="122" t="s">
        <v>425</v>
      </c>
      <c r="G182" s="102" t="s">
        <v>90</v>
      </c>
      <c r="H182" s="102" t="s">
        <v>237</v>
      </c>
      <c r="I182" s="102" t="s">
        <v>151</v>
      </c>
      <c r="J182" s="101">
        <v>2025</v>
      </c>
      <c r="K182" s="102">
        <v>15478</v>
      </c>
      <c r="L182" s="122">
        <v>3336949</v>
      </c>
      <c r="M182" s="247" t="s">
        <v>423</v>
      </c>
      <c r="N182" s="307" t="s">
        <v>294</v>
      </c>
      <c r="O182" s="311">
        <v>100000</v>
      </c>
      <c r="P182" s="290">
        <v>100000</v>
      </c>
      <c r="Q182" s="312">
        <f t="shared" si="4"/>
        <v>0</v>
      </c>
      <c r="R182" s="344">
        <v>0</v>
      </c>
      <c r="S182" s="100">
        <v>0</v>
      </c>
      <c r="T182" s="100">
        <v>0</v>
      </c>
      <c r="U182" s="100">
        <v>0</v>
      </c>
      <c r="V182" s="100">
        <v>0</v>
      </c>
      <c r="W182" s="100">
        <v>0</v>
      </c>
      <c r="X182" s="100">
        <v>0</v>
      </c>
      <c r="Y182" s="100">
        <v>0</v>
      </c>
      <c r="Z182" s="100">
        <v>0</v>
      </c>
      <c r="AA182" s="100">
        <v>0</v>
      </c>
      <c r="AB182" s="100">
        <v>0</v>
      </c>
      <c r="AC182" s="304">
        <v>0</v>
      </c>
    </row>
    <row r="183" spans="1:29" ht="24">
      <c r="A183" s="249">
        <v>40074578</v>
      </c>
      <c r="B183" s="101" t="s">
        <v>296</v>
      </c>
      <c r="C183" s="103" t="s">
        <v>30</v>
      </c>
      <c r="D183" s="102"/>
      <c r="E183" s="102" t="s">
        <v>148</v>
      </c>
      <c r="F183" s="122" t="s">
        <v>426</v>
      </c>
      <c r="G183" s="249" t="s">
        <v>94</v>
      </c>
      <c r="H183" s="101" t="s">
        <v>237</v>
      </c>
      <c r="I183" s="102" t="s">
        <v>151</v>
      </c>
      <c r="J183" s="101">
        <v>2025</v>
      </c>
      <c r="K183" s="102">
        <v>15478</v>
      </c>
      <c r="L183" s="122">
        <v>2697005</v>
      </c>
      <c r="M183" s="102" t="s">
        <v>423</v>
      </c>
      <c r="N183" s="307" t="s">
        <v>294</v>
      </c>
      <c r="O183" s="313">
        <v>100000</v>
      </c>
      <c r="P183" s="290">
        <v>100000</v>
      </c>
      <c r="Q183" s="312">
        <f t="shared" si="4"/>
        <v>0</v>
      </c>
      <c r="R183" s="344">
        <v>0</v>
      </c>
      <c r="S183" s="100">
        <v>0</v>
      </c>
      <c r="T183" s="100">
        <v>0</v>
      </c>
      <c r="U183" s="100">
        <v>0</v>
      </c>
      <c r="V183" s="100">
        <v>0</v>
      </c>
      <c r="W183" s="100">
        <v>0</v>
      </c>
      <c r="X183" s="100">
        <v>0</v>
      </c>
      <c r="Y183" s="100">
        <v>0</v>
      </c>
      <c r="Z183" s="100">
        <v>0</v>
      </c>
      <c r="AA183" s="100">
        <v>0</v>
      </c>
      <c r="AB183" s="100">
        <v>0</v>
      </c>
      <c r="AC183" s="304">
        <v>0</v>
      </c>
    </row>
    <row r="184" spans="1:29" ht="24">
      <c r="A184" s="101">
        <v>40074585</v>
      </c>
      <c r="B184" s="101" t="s">
        <v>296</v>
      </c>
      <c r="C184" s="103" t="s">
        <v>30</v>
      </c>
      <c r="D184" s="102"/>
      <c r="E184" s="102" t="s">
        <v>148</v>
      </c>
      <c r="F184" s="122" t="s">
        <v>427</v>
      </c>
      <c r="G184" s="102" t="s">
        <v>95</v>
      </c>
      <c r="H184" s="102" t="s">
        <v>237</v>
      </c>
      <c r="I184" s="102" t="s">
        <v>151</v>
      </c>
      <c r="J184" s="101">
        <v>2025</v>
      </c>
      <c r="K184" s="102">
        <v>15478</v>
      </c>
      <c r="L184" s="120">
        <v>2768049</v>
      </c>
      <c r="M184" s="102" t="s">
        <v>423</v>
      </c>
      <c r="N184" s="307" t="s">
        <v>294</v>
      </c>
      <c r="O184" s="313">
        <v>100000</v>
      </c>
      <c r="P184" s="290">
        <v>100000</v>
      </c>
      <c r="Q184" s="312">
        <f t="shared" si="4"/>
        <v>0</v>
      </c>
      <c r="R184" s="344">
        <v>0</v>
      </c>
      <c r="S184" s="100">
        <v>0</v>
      </c>
      <c r="T184" s="100">
        <v>0</v>
      </c>
      <c r="U184" s="100">
        <v>0</v>
      </c>
      <c r="V184" s="100">
        <v>0</v>
      </c>
      <c r="W184" s="100">
        <v>0</v>
      </c>
      <c r="X184" s="100">
        <v>0</v>
      </c>
      <c r="Y184" s="100">
        <v>0</v>
      </c>
      <c r="Z184" s="100">
        <v>0</v>
      </c>
      <c r="AA184" s="100">
        <v>0</v>
      </c>
      <c r="AB184" s="100">
        <v>0</v>
      </c>
      <c r="AC184" s="304">
        <v>0</v>
      </c>
    </row>
    <row r="185" spans="1:29" ht="24">
      <c r="A185" s="101">
        <v>30129066</v>
      </c>
      <c r="B185" s="101" t="s">
        <v>296</v>
      </c>
      <c r="C185" s="103" t="s">
        <v>30</v>
      </c>
      <c r="D185" s="102"/>
      <c r="E185" s="102" t="s">
        <v>148</v>
      </c>
      <c r="F185" s="122" t="s">
        <v>428</v>
      </c>
      <c r="G185" s="102" t="s">
        <v>80</v>
      </c>
      <c r="H185" s="102" t="s">
        <v>237</v>
      </c>
      <c r="I185" s="102" t="s">
        <v>151</v>
      </c>
      <c r="J185" s="101">
        <v>2025</v>
      </c>
      <c r="K185" s="102">
        <v>15479</v>
      </c>
      <c r="L185" s="120">
        <v>4130512</v>
      </c>
      <c r="M185" s="102" t="s">
        <v>360</v>
      </c>
      <c r="N185" s="307" t="s">
        <v>294</v>
      </c>
      <c r="O185" s="311">
        <v>100000</v>
      </c>
      <c r="P185" s="290">
        <v>100000</v>
      </c>
      <c r="Q185" s="312">
        <f t="shared" si="4"/>
        <v>0</v>
      </c>
      <c r="R185" s="344">
        <v>0</v>
      </c>
      <c r="S185" s="100">
        <v>0</v>
      </c>
      <c r="T185" s="100">
        <v>0</v>
      </c>
      <c r="U185" s="100">
        <v>0</v>
      </c>
      <c r="V185" s="100">
        <v>0</v>
      </c>
      <c r="W185" s="100">
        <v>0</v>
      </c>
      <c r="X185" s="100">
        <v>0</v>
      </c>
      <c r="Y185" s="100">
        <v>0</v>
      </c>
      <c r="Z185" s="100">
        <v>0</v>
      </c>
      <c r="AA185" s="100">
        <v>0</v>
      </c>
      <c r="AB185" s="100">
        <v>0</v>
      </c>
      <c r="AC185" s="304">
        <v>0</v>
      </c>
    </row>
    <row r="186" spans="1:29" ht="36">
      <c r="A186" s="253">
        <v>40075729</v>
      </c>
      <c r="B186" s="102" t="s">
        <v>296</v>
      </c>
      <c r="C186" s="103" t="s">
        <v>30</v>
      </c>
      <c r="D186" s="103"/>
      <c r="E186" s="102" t="s">
        <v>148</v>
      </c>
      <c r="F186" s="122" t="s">
        <v>429</v>
      </c>
      <c r="G186" s="102" t="s">
        <v>90</v>
      </c>
      <c r="H186" s="102" t="s">
        <v>248</v>
      </c>
      <c r="I186" s="102" t="s">
        <v>151</v>
      </c>
      <c r="J186" s="101">
        <v>2025</v>
      </c>
      <c r="K186" s="102">
        <v>15628</v>
      </c>
      <c r="L186" s="122">
        <v>1393432</v>
      </c>
      <c r="M186" s="102" t="s">
        <v>430</v>
      </c>
      <c r="N186" s="307" t="s">
        <v>923</v>
      </c>
      <c r="O186" s="314">
        <v>0</v>
      </c>
      <c r="P186" s="290">
        <v>1436626</v>
      </c>
      <c r="Q186" s="312">
        <f t="shared" si="4"/>
        <v>0</v>
      </c>
      <c r="R186" s="344">
        <v>0</v>
      </c>
      <c r="S186" s="100">
        <v>0</v>
      </c>
      <c r="T186" s="100">
        <v>0</v>
      </c>
      <c r="U186" s="100">
        <v>0</v>
      </c>
      <c r="V186" s="100">
        <v>0</v>
      </c>
      <c r="W186" s="100">
        <v>0</v>
      </c>
      <c r="X186" s="100">
        <v>0</v>
      </c>
      <c r="Y186" s="100">
        <v>0</v>
      </c>
      <c r="Z186" s="100">
        <v>0</v>
      </c>
      <c r="AA186" s="100">
        <v>0</v>
      </c>
      <c r="AB186" s="100">
        <v>0</v>
      </c>
      <c r="AC186" s="304">
        <v>0</v>
      </c>
    </row>
    <row r="187" spans="1:29" ht="48">
      <c r="A187" s="101">
        <v>20124626</v>
      </c>
      <c r="B187" s="102" t="s">
        <v>296</v>
      </c>
      <c r="C187" s="103" t="s">
        <v>30</v>
      </c>
      <c r="D187" s="102"/>
      <c r="E187" s="102" t="s">
        <v>148</v>
      </c>
      <c r="F187" s="122" t="s">
        <v>431</v>
      </c>
      <c r="G187" s="102" t="s">
        <v>88</v>
      </c>
      <c r="H187" s="102" t="s">
        <v>432</v>
      </c>
      <c r="I187" s="102" t="s">
        <v>151</v>
      </c>
      <c r="J187" s="101">
        <v>2025</v>
      </c>
      <c r="K187" s="102">
        <v>15685</v>
      </c>
      <c r="L187" s="120">
        <v>451889</v>
      </c>
      <c r="M187" s="102" t="s">
        <v>430</v>
      </c>
      <c r="N187" s="307" t="s">
        <v>923</v>
      </c>
      <c r="O187" s="313">
        <v>0</v>
      </c>
      <c r="P187" s="290">
        <v>465896</v>
      </c>
      <c r="Q187" s="312">
        <f t="shared" si="4"/>
        <v>0</v>
      </c>
      <c r="R187" s="344">
        <v>0</v>
      </c>
      <c r="S187" s="100">
        <v>0</v>
      </c>
      <c r="T187" s="100">
        <v>0</v>
      </c>
      <c r="U187" s="100">
        <v>0</v>
      </c>
      <c r="V187" s="100">
        <v>0</v>
      </c>
      <c r="W187" s="100">
        <v>0</v>
      </c>
      <c r="X187" s="100">
        <v>0</v>
      </c>
      <c r="Y187" s="100">
        <v>0</v>
      </c>
      <c r="Z187" s="100">
        <v>0</v>
      </c>
      <c r="AA187" s="100">
        <v>0</v>
      </c>
      <c r="AB187" s="100">
        <v>0</v>
      </c>
      <c r="AC187" s="304">
        <v>0</v>
      </c>
    </row>
    <row r="188" spans="1:29" ht="48">
      <c r="A188" s="253">
        <v>40075731</v>
      </c>
      <c r="B188" s="102" t="s">
        <v>296</v>
      </c>
      <c r="C188" s="103" t="s">
        <v>30</v>
      </c>
      <c r="D188" s="103"/>
      <c r="E188" s="102" t="s">
        <v>148</v>
      </c>
      <c r="F188" s="122" t="s">
        <v>433</v>
      </c>
      <c r="G188" s="102" t="s">
        <v>90</v>
      </c>
      <c r="H188" s="102" t="s">
        <v>432</v>
      </c>
      <c r="I188" s="102" t="s">
        <v>151</v>
      </c>
      <c r="J188" s="101">
        <v>2025</v>
      </c>
      <c r="K188" s="102">
        <v>15684</v>
      </c>
      <c r="L188" s="122">
        <v>482650</v>
      </c>
      <c r="M188" s="102" t="s">
        <v>430</v>
      </c>
      <c r="N188" s="307" t="s">
        <v>923</v>
      </c>
      <c r="O188" s="311">
        <v>0</v>
      </c>
      <c r="P188" s="290">
        <v>497611</v>
      </c>
      <c r="Q188" s="312">
        <f t="shared" si="4"/>
        <v>0</v>
      </c>
      <c r="R188" s="344">
        <v>0</v>
      </c>
      <c r="S188" s="100">
        <v>0</v>
      </c>
      <c r="T188" s="100">
        <v>0</v>
      </c>
      <c r="U188" s="100">
        <v>0</v>
      </c>
      <c r="V188" s="100">
        <v>0</v>
      </c>
      <c r="W188" s="100">
        <v>0</v>
      </c>
      <c r="X188" s="100">
        <v>0</v>
      </c>
      <c r="Y188" s="100">
        <v>0</v>
      </c>
      <c r="Z188" s="100">
        <v>0</v>
      </c>
      <c r="AA188" s="100">
        <v>0</v>
      </c>
      <c r="AB188" s="100">
        <v>0</v>
      </c>
      <c r="AC188" s="304">
        <v>0</v>
      </c>
    </row>
    <row r="189" spans="1:29" ht="24">
      <c r="A189" s="101">
        <v>30065234</v>
      </c>
      <c r="B189" s="101" t="s">
        <v>296</v>
      </c>
      <c r="C189" s="103" t="s">
        <v>30</v>
      </c>
      <c r="D189" s="199"/>
      <c r="E189" s="102" t="s">
        <v>148</v>
      </c>
      <c r="F189" s="122" t="s">
        <v>434</v>
      </c>
      <c r="G189" s="102" t="s">
        <v>81</v>
      </c>
      <c r="H189" s="102" t="s">
        <v>150</v>
      </c>
      <c r="I189" s="102" t="s">
        <v>151</v>
      </c>
      <c r="J189" s="101">
        <v>2011</v>
      </c>
      <c r="K189" s="102">
        <v>4872</v>
      </c>
      <c r="L189" s="122">
        <v>15713307</v>
      </c>
      <c r="M189" s="247" t="s">
        <v>259</v>
      </c>
      <c r="N189" s="307" t="s">
        <v>474</v>
      </c>
      <c r="O189" s="311">
        <v>1000</v>
      </c>
      <c r="P189" s="290">
        <v>198126</v>
      </c>
      <c r="Q189" s="312">
        <f t="shared" si="4"/>
        <v>0</v>
      </c>
      <c r="R189" s="344">
        <v>0</v>
      </c>
      <c r="S189" s="100">
        <v>0</v>
      </c>
      <c r="T189" s="100">
        <v>0</v>
      </c>
      <c r="U189" s="100">
        <v>0</v>
      </c>
      <c r="V189" s="100">
        <v>0</v>
      </c>
      <c r="W189" s="100">
        <v>0</v>
      </c>
      <c r="X189" s="100">
        <v>0</v>
      </c>
      <c r="Y189" s="100">
        <v>0</v>
      </c>
      <c r="Z189" s="100">
        <v>0</v>
      </c>
      <c r="AA189" s="100">
        <v>0</v>
      </c>
      <c r="AB189" s="100">
        <v>0</v>
      </c>
      <c r="AC189" s="304">
        <v>0</v>
      </c>
    </row>
    <row r="190" spans="1:29" ht="36">
      <c r="A190" s="101">
        <v>40041251</v>
      </c>
      <c r="B190" s="101" t="s">
        <v>296</v>
      </c>
      <c r="C190" s="103" t="s">
        <v>30</v>
      </c>
      <c r="D190" s="199"/>
      <c r="E190" s="102" t="s">
        <v>148</v>
      </c>
      <c r="F190" s="122" t="s">
        <v>435</v>
      </c>
      <c r="G190" s="102" t="s">
        <v>80</v>
      </c>
      <c r="H190" s="102" t="s">
        <v>315</v>
      </c>
      <c r="I190" s="102" t="s">
        <v>151</v>
      </c>
      <c r="J190" s="101">
        <v>2025</v>
      </c>
      <c r="K190" s="102">
        <v>15627</v>
      </c>
      <c r="L190" s="122">
        <v>70550</v>
      </c>
      <c r="M190" s="247" t="s">
        <v>360</v>
      </c>
      <c r="N190" s="307" t="s">
        <v>294</v>
      </c>
      <c r="O190" s="313">
        <v>0</v>
      </c>
      <c r="P190" s="290">
        <v>0</v>
      </c>
      <c r="Q190" s="312">
        <f t="shared" si="4"/>
        <v>0</v>
      </c>
      <c r="R190" s="344">
        <v>0</v>
      </c>
      <c r="S190" s="100">
        <v>0</v>
      </c>
      <c r="T190" s="100">
        <v>0</v>
      </c>
      <c r="U190" s="100">
        <v>0</v>
      </c>
      <c r="V190" s="100">
        <v>0</v>
      </c>
      <c r="W190" s="100">
        <v>0</v>
      </c>
      <c r="X190" s="100">
        <v>0</v>
      </c>
      <c r="Y190" s="100">
        <v>0</v>
      </c>
      <c r="Z190" s="100">
        <v>0</v>
      </c>
      <c r="AA190" s="100">
        <v>0</v>
      </c>
      <c r="AB190" s="100">
        <v>0</v>
      </c>
      <c r="AC190" s="304">
        <v>0</v>
      </c>
    </row>
    <row r="191" spans="1:29" ht="36">
      <c r="A191" s="101">
        <v>40023791</v>
      </c>
      <c r="B191" s="101" t="s">
        <v>296</v>
      </c>
      <c r="C191" s="103" t="s">
        <v>30</v>
      </c>
      <c r="D191" s="103"/>
      <c r="E191" s="102" t="s">
        <v>148</v>
      </c>
      <c r="F191" s="122" t="s">
        <v>436</v>
      </c>
      <c r="G191" s="102" t="s">
        <v>80</v>
      </c>
      <c r="H191" s="102" t="s">
        <v>315</v>
      </c>
      <c r="I191" s="102" t="s">
        <v>151</v>
      </c>
      <c r="J191" s="101">
        <v>2025</v>
      </c>
      <c r="K191" s="102">
        <v>15627</v>
      </c>
      <c r="L191" s="120">
        <v>55550</v>
      </c>
      <c r="M191" s="102" t="s">
        <v>360</v>
      </c>
      <c r="N191" s="307" t="s">
        <v>294</v>
      </c>
      <c r="O191" s="313">
        <v>0</v>
      </c>
      <c r="P191" s="290">
        <v>9066</v>
      </c>
      <c r="Q191" s="312">
        <f t="shared" si="4"/>
        <v>0</v>
      </c>
      <c r="R191" s="344">
        <v>0</v>
      </c>
      <c r="S191" s="100">
        <v>0</v>
      </c>
      <c r="T191" s="100">
        <v>0</v>
      </c>
      <c r="U191" s="100">
        <v>0</v>
      </c>
      <c r="V191" s="100">
        <v>0</v>
      </c>
      <c r="W191" s="100">
        <v>0</v>
      </c>
      <c r="X191" s="100">
        <v>0</v>
      </c>
      <c r="Y191" s="100">
        <v>0</v>
      </c>
      <c r="Z191" s="100">
        <v>0</v>
      </c>
      <c r="AA191" s="100">
        <v>0</v>
      </c>
      <c r="AB191" s="100">
        <v>0</v>
      </c>
      <c r="AC191" s="304">
        <v>0</v>
      </c>
    </row>
    <row r="192" spans="1:29" ht="36">
      <c r="A192" s="249">
        <v>30483919</v>
      </c>
      <c r="B192" s="101" t="s">
        <v>296</v>
      </c>
      <c r="C192" s="103" t="s">
        <v>30</v>
      </c>
      <c r="D192" s="102"/>
      <c r="E192" s="102" t="s">
        <v>148</v>
      </c>
      <c r="F192" s="122" t="s">
        <v>437</v>
      </c>
      <c r="G192" s="102" t="s">
        <v>80</v>
      </c>
      <c r="H192" s="102" t="s">
        <v>315</v>
      </c>
      <c r="I192" s="102" t="s">
        <v>151</v>
      </c>
      <c r="J192" s="101">
        <v>2025</v>
      </c>
      <c r="K192" s="102">
        <v>15627</v>
      </c>
      <c r="L192" s="122">
        <v>508606</v>
      </c>
      <c r="M192" s="102" t="s">
        <v>360</v>
      </c>
      <c r="N192" s="307" t="s">
        <v>294</v>
      </c>
      <c r="O192" s="313">
        <v>0</v>
      </c>
      <c r="P192" s="290">
        <v>59031</v>
      </c>
      <c r="Q192" s="312">
        <f t="shared" si="4"/>
        <v>0</v>
      </c>
      <c r="R192" s="344">
        <v>0</v>
      </c>
      <c r="S192" s="100">
        <v>0</v>
      </c>
      <c r="T192" s="100">
        <v>0</v>
      </c>
      <c r="U192" s="100">
        <v>0</v>
      </c>
      <c r="V192" s="100">
        <v>0</v>
      </c>
      <c r="W192" s="100">
        <v>0</v>
      </c>
      <c r="X192" s="100">
        <v>0</v>
      </c>
      <c r="Y192" s="100">
        <v>0</v>
      </c>
      <c r="Z192" s="100">
        <v>0</v>
      </c>
      <c r="AA192" s="100">
        <v>0</v>
      </c>
      <c r="AB192" s="100">
        <v>0</v>
      </c>
      <c r="AC192" s="304">
        <v>0</v>
      </c>
    </row>
    <row r="193" spans="1:29" ht="24">
      <c r="A193" s="249">
        <v>30426831</v>
      </c>
      <c r="B193" s="101">
        <v>31</v>
      </c>
      <c r="C193" s="103" t="s">
        <v>30</v>
      </c>
      <c r="D193" s="102"/>
      <c r="E193" s="102" t="s">
        <v>148</v>
      </c>
      <c r="F193" s="122" t="s">
        <v>438</v>
      </c>
      <c r="G193" s="102" t="s">
        <v>88</v>
      </c>
      <c r="H193" s="102" t="s">
        <v>367</v>
      </c>
      <c r="I193" s="102" t="s">
        <v>151</v>
      </c>
      <c r="J193" s="101">
        <v>2025</v>
      </c>
      <c r="K193" s="102">
        <v>15688</v>
      </c>
      <c r="L193" s="122">
        <v>3713356</v>
      </c>
      <c r="M193" s="102" t="s">
        <v>439</v>
      </c>
      <c r="N193" s="307" t="s">
        <v>294</v>
      </c>
      <c r="O193" s="313">
        <v>0</v>
      </c>
      <c r="P193" s="290">
        <v>66185</v>
      </c>
      <c r="Q193" s="312">
        <f t="shared" ref="Q193:Q250" si="5">SUM(R193:T193)</f>
        <v>0</v>
      </c>
      <c r="R193" s="344">
        <v>0</v>
      </c>
      <c r="S193" s="100">
        <v>0</v>
      </c>
      <c r="T193" s="100">
        <v>0</v>
      </c>
      <c r="U193" s="100">
        <v>0</v>
      </c>
      <c r="V193" s="100">
        <v>0</v>
      </c>
      <c r="W193" s="100">
        <v>0</v>
      </c>
      <c r="X193" s="100">
        <v>0</v>
      </c>
      <c r="Y193" s="100">
        <v>0</v>
      </c>
      <c r="Z193" s="100">
        <v>0</v>
      </c>
      <c r="AA193" s="100">
        <v>0</v>
      </c>
      <c r="AB193" s="100">
        <v>0</v>
      </c>
      <c r="AC193" s="304">
        <v>0</v>
      </c>
    </row>
    <row r="194" spans="1:29">
      <c r="A194" s="101"/>
      <c r="B194" s="101" t="s">
        <v>296</v>
      </c>
      <c r="C194" s="103" t="s">
        <v>25</v>
      </c>
      <c r="D194" s="102"/>
      <c r="E194" s="102"/>
      <c r="F194" s="122" t="s">
        <v>440</v>
      </c>
      <c r="G194" s="102"/>
      <c r="H194" s="102"/>
      <c r="I194" s="102" t="s">
        <v>151</v>
      </c>
      <c r="J194" s="101"/>
      <c r="K194" s="102">
        <v>0</v>
      </c>
      <c r="L194" s="120"/>
      <c r="M194" s="102" t="s">
        <v>216</v>
      </c>
      <c r="N194" s="307"/>
      <c r="O194" s="313">
        <v>95500</v>
      </c>
      <c r="P194" s="290">
        <v>0</v>
      </c>
      <c r="Q194" s="312">
        <f t="shared" si="5"/>
        <v>0</v>
      </c>
      <c r="R194" s="344">
        <v>0</v>
      </c>
      <c r="S194" s="100">
        <v>0</v>
      </c>
      <c r="T194" s="100">
        <v>0</v>
      </c>
      <c r="U194" s="100">
        <v>0</v>
      </c>
      <c r="V194" s="100">
        <v>0</v>
      </c>
      <c r="W194" s="100">
        <v>0</v>
      </c>
      <c r="X194" s="100">
        <v>0</v>
      </c>
      <c r="Y194" s="100">
        <v>0</v>
      </c>
      <c r="Z194" s="100">
        <v>0</v>
      </c>
      <c r="AA194" s="100">
        <v>0</v>
      </c>
      <c r="AB194" s="100">
        <v>0</v>
      </c>
      <c r="AC194" s="304">
        <v>0</v>
      </c>
    </row>
    <row r="195" spans="1:29" ht="24">
      <c r="A195" s="101"/>
      <c r="B195" s="101" t="s">
        <v>296</v>
      </c>
      <c r="C195" s="103" t="s">
        <v>30</v>
      </c>
      <c r="D195" s="102"/>
      <c r="E195" s="102"/>
      <c r="F195" s="122" t="s">
        <v>441</v>
      </c>
      <c r="G195" s="102"/>
      <c r="H195" s="102"/>
      <c r="I195" s="102" t="s">
        <v>151</v>
      </c>
      <c r="J195" s="101"/>
      <c r="K195" s="102">
        <v>0</v>
      </c>
      <c r="L195" s="120"/>
      <c r="M195" s="102" t="s">
        <v>216</v>
      </c>
      <c r="N195" s="307"/>
      <c r="O195" s="311">
        <v>0</v>
      </c>
      <c r="P195" s="290">
        <v>0</v>
      </c>
      <c r="Q195" s="312">
        <f t="shared" si="5"/>
        <v>0</v>
      </c>
      <c r="R195" s="344">
        <v>0</v>
      </c>
      <c r="S195" s="100">
        <v>0</v>
      </c>
      <c r="T195" s="100">
        <v>0</v>
      </c>
      <c r="U195" s="100">
        <v>0</v>
      </c>
      <c r="V195" s="100">
        <v>0</v>
      </c>
      <c r="W195" s="100">
        <v>0</v>
      </c>
      <c r="X195" s="100">
        <v>0</v>
      </c>
      <c r="Y195" s="100">
        <v>0</v>
      </c>
      <c r="Z195" s="100">
        <v>0</v>
      </c>
      <c r="AA195" s="100">
        <v>0</v>
      </c>
      <c r="AB195" s="100">
        <v>0</v>
      </c>
      <c r="AC195" s="304">
        <v>0</v>
      </c>
    </row>
    <row r="196" spans="1:29" ht="36">
      <c r="A196" s="101">
        <v>40059265</v>
      </c>
      <c r="B196" s="101" t="s">
        <v>442</v>
      </c>
      <c r="C196" s="103" t="s">
        <v>25</v>
      </c>
      <c r="D196" s="199">
        <v>458</v>
      </c>
      <c r="E196" s="102" t="s">
        <v>148</v>
      </c>
      <c r="F196" s="122" t="s">
        <v>448</v>
      </c>
      <c r="G196" s="102" t="s">
        <v>100</v>
      </c>
      <c r="H196" s="102" t="s">
        <v>220</v>
      </c>
      <c r="I196" s="102" t="s">
        <v>444</v>
      </c>
      <c r="J196" s="101">
        <v>2023</v>
      </c>
      <c r="K196" s="102">
        <v>13639</v>
      </c>
      <c r="L196" s="102">
        <v>150000</v>
      </c>
      <c r="M196" s="102" t="s">
        <v>449</v>
      </c>
      <c r="N196" s="307" t="s">
        <v>167</v>
      </c>
      <c r="O196" s="311">
        <v>20000</v>
      </c>
      <c r="P196" s="290">
        <v>20000</v>
      </c>
      <c r="Q196" s="312">
        <f t="shared" si="5"/>
        <v>0</v>
      </c>
      <c r="R196" s="344">
        <v>0</v>
      </c>
      <c r="S196" s="100">
        <v>0</v>
      </c>
      <c r="T196" s="100">
        <v>0</v>
      </c>
      <c r="U196" s="100">
        <v>0</v>
      </c>
      <c r="V196" s="100">
        <v>0</v>
      </c>
      <c r="W196" s="100">
        <v>0</v>
      </c>
      <c r="X196" s="100">
        <v>0</v>
      </c>
      <c r="Y196" s="100">
        <v>0</v>
      </c>
      <c r="Z196" s="100">
        <v>0</v>
      </c>
      <c r="AA196" s="100">
        <v>0</v>
      </c>
      <c r="AB196" s="100">
        <v>0</v>
      </c>
      <c r="AC196" s="304">
        <v>0</v>
      </c>
    </row>
    <row r="197" spans="1:29" ht="24">
      <c r="A197" s="101">
        <v>40059260</v>
      </c>
      <c r="B197" s="101" t="s">
        <v>442</v>
      </c>
      <c r="C197" s="103" t="s">
        <v>25</v>
      </c>
      <c r="D197" s="102">
        <v>459</v>
      </c>
      <c r="E197" s="102" t="s">
        <v>148</v>
      </c>
      <c r="F197" s="122" t="s">
        <v>450</v>
      </c>
      <c r="G197" s="102" t="s">
        <v>100</v>
      </c>
      <c r="H197" s="102" t="s">
        <v>220</v>
      </c>
      <c r="I197" s="102" t="s">
        <v>444</v>
      </c>
      <c r="J197" s="101">
        <v>2023</v>
      </c>
      <c r="K197" s="102">
        <v>13639</v>
      </c>
      <c r="L197" s="120">
        <v>150000</v>
      </c>
      <c r="M197" s="247" t="s">
        <v>449</v>
      </c>
      <c r="N197" s="307" t="s">
        <v>167</v>
      </c>
      <c r="O197" s="311">
        <v>20000</v>
      </c>
      <c r="P197" s="290">
        <v>20000</v>
      </c>
      <c r="Q197" s="312">
        <f t="shared" si="5"/>
        <v>0</v>
      </c>
      <c r="R197" s="344">
        <v>0</v>
      </c>
      <c r="S197" s="100">
        <v>0</v>
      </c>
      <c r="T197" s="100">
        <v>0</v>
      </c>
      <c r="U197" s="100">
        <v>0</v>
      </c>
      <c r="V197" s="100">
        <v>0</v>
      </c>
      <c r="W197" s="100">
        <v>0</v>
      </c>
      <c r="X197" s="100">
        <v>0</v>
      </c>
      <c r="Y197" s="100">
        <v>0</v>
      </c>
      <c r="Z197" s="100">
        <v>0</v>
      </c>
      <c r="AA197" s="100">
        <v>0</v>
      </c>
      <c r="AB197" s="100">
        <v>0</v>
      </c>
      <c r="AC197" s="304">
        <v>0</v>
      </c>
    </row>
    <row r="198" spans="1:29" ht="36">
      <c r="A198" s="101">
        <v>40059259</v>
      </c>
      <c r="B198" s="102" t="s">
        <v>442</v>
      </c>
      <c r="C198" s="103" t="s">
        <v>25</v>
      </c>
      <c r="D198" s="102">
        <v>460</v>
      </c>
      <c r="E198" s="102" t="s">
        <v>148</v>
      </c>
      <c r="F198" s="122" t="s">
        <v>451</v>
      </c>
      <c r="G198" s="102" t="s">
        <v>100</v>
      </c>
      <c r="H198" s="102" t="s">
        <v>220</v>
      </c>
      <c r="I198" s="102" t="s">
        <v>444</v>
      </c>
      <c r="J198" s="101">
        <v>2023</v>
      </c>
      <c r="K198" s="102">
        <v>13639</v>
      </c>
      <c r="L198" s="122">
        <v>150000</v>
      </c>
      <c r="M198" s="102" t="s">
        <v>449</v>
      </c>
      <c r="N198" s="307" t="s">
        <v>167</v>
      </c>
      <c r="O198" s="311">
        <v>20000</v>
      </c>
      <c r="P198" s="290">
        <v>20000</v>
      </c>
      <c r="Q198" s="312">
        <f t="shared" si="5"/>
        <v>0</v>
      </c>
      <c r="R198" s="344">
        <v>0</v>
      </c>
      <c r="S198" s="100">
        <v>0</v>
      </c>
      <c r="T198" s="100">
        <v>0</v>
      </c>
      <c r="U198" s="100">
        <v>0</v>
      </c>
      <c r="V198" s="100">
        <v>0</v>
      </c>
      <c r="W198" s="100">
        <v>0</v>
      </c>
      <c r="X198" s="100">
        <v>0</v>
      </c>
      <c r="Y198" s="100">
        <v>0</v>
      </c>
      <c r="Z198" s="100">
        <v>0</v>
      </c>
      <c r="AA198" s="100">
        <v>0</v>
      </c>
      <c r="AB198" s="100">
        <v>0</v>
      </c>
      <c r="AC198" s="304">
        <v>0</v>
      </c>
    </row>
    <row r="199" spans="1:29" ht="36">
      <c r="A199" s="101">
        <v>40059258</v>
      </c>
      <c r="B199" s="102" t="s">
        <v>442</v>
      </c>
      <c r="C199" s="103" t="s">
        <v>25</v>
      </c>
      <c r="D199" s="103">
        <v>461</v>
      </c>
      <c r="E199" s="102" t="s">
        <v>148</v>
      </c>
      <c r="F199" s="122" t="s">
        <v>452</v>
      </c>
      <c r="G199" s="102" t="s">
        <v>100</v>
      </c>
      <c r="H199" s="102" t="s">
        <v>220</v>
      </c>
      <c r="I199" s="102" t="s">
        <v>444</v>
      </c>
      <c r="J199" s="101">
        <v>2023</v>
      </c>
      <c r="K199" s="102">
        <v>13639</v>
      </c>
      <c r="L199" s="122">
        <v>150000</v>
      </c>
      <c r="M199" s="102" t="s">
        <v>449</v>
      </c>
      <c r="N199" s="307" t="s">
        <v>167</v>
      </c>
      <c r="O199" s="311">
        <v>20000</v>
      </c>
      <c r="P199" s="290">
        <v>20000</v>
      </c>
      <c r="Q199" s="312">
        <f t="shared" si="5"/>
        <v>0</v>
      </c>
      <c r="R199" s="344">
        <v>0</v>
      </c>
      <c r="S199" s="100">
        <v>0</v>
      </c>
      <c r="T199" s="100">
        <v>0</v>
      </c>
      <c r="U199" s="100">
        <v>0</v>
      </c>
      <c r="V199" s="100">
        <v>0</v>
      </c>
      <c r="W199" s="100">
        <v>0</v>
      </c>
      <c r="X199" s="100">
        <v>0</v>
      </c>
      <c r="Y199" s="100">
        <v>0</v>
      </c>
      <c r="Z199" s="100">
        <v>0</v>
      </c>
      <c r="AA199" s="100">
        <v>0</v>
      </c>
      <c r="AB199" s="100">
        <v>0</v>
      </c>
      <c r="AC199" s="304">
        <v>0</v>
      </c>
    </row>
    <row r="200" spans="1:29" ht="36">
      <c r="A200" s="249">
        <v>40059257</v>
      </c>
      <c r="B200" s="103" t="s">
        <v>442</v>
      </c>
      <c r="C200" s="103" t="s">
        <v>25</v>
      </c>
      <c r="D200" s="199">
        <v>462</v>
      </c>
      <c r="E200" s="102" t="s">
        <v>148</v>
      </c>
      <c r="F200" s="122" t="s">
        <v>453</v>
      </c>
      <c r="G200" s="102" t="s">
        <v>100</v>
      </c>
      <c r="H200" s="102" t="s">
        <v>367</v>
      </c>
      <c r="I200" s="102" t="s">
        <v>444</v>
      </c>
      <c r="J200" s="101">
        <v>2023</v>
      </c>
      <c r="K200" s="102">
        <v>13639</v>
      </c>
      <c r="L200" s="122">
        <v>150000</v>
      </c>
      <c r="M200" s="247" t="s">
        <v>449</v>
      </c>
      <c r="N200" s="307" t="s">
        <v>167</v>
      </c>
      <c r="O200" s="311">
        <v>20000</v>
      </c>
      <c r="P200" s="290">
        <v>20000</v>
      </c>
      <c r="Q200" s="312">
        <f t="shared" si="5"/>
        <v>0</v>
      </c>
      <c r="R200" s="344">
        <v>0</v>
      </c>
      <c r="S200" s="100">
        <v>0</v>
      </c>
      <c r="T200" s="100">
        <v>0</v>
      </c>
      <c r="U200" s="100">
        <v>0</v>
      </c>
      <c r="V200" s="100">
        <v>0</v>
      </c>
      <c r="W200" s="100">
        <v>0</v>
      </c>
      <c r="X200" s="100">
        <v>0</v>
      </c>
      <c r="Y200" s="100">
        <v>0</v>
      </c>
      <c r="Z200" s="100">
        <v>0</v>
      </c>
      <c r="AA200" s="100">
        <v>0</v>
      </c>
      <c r="AB200" s="100">
        <v>0</v>
      </c>
      <c r="AC200" s="304">
        <v>0</v>
      </c>
    </row>
    <row r="201" spans="1:29" ht="24">
      <c r="A201" s="249">
        <v>40059263</v>
      </c>
      <c r="B201" s="103" t="s">
        <v>442</v>
      </c>
      <c r="C201" s="103" t="s">
        <v>25</v>
      </c>
      <c r="D201" s="199">
        <v>463</v>
      </c>
      <c r="E201" s="102" t="s">
        <v>148</v>
      </c>
      <c r="F201" s="122" t="s">
        <v>454</v>
      </c>
      <c r="G201" s="102" t="s">
        <v>100</v>
      </c>
      <c r="H201" s="102" t="s">
        <v>367</v>
      </c>
      <c r="I201" s="102" t="s">
        <v>444</v>
      </c>
      <c r="J201" s="101">
        <v>2023</v>
      </c>
      <c r="K201" s="102">
        <v>13639</v>
      </c>
      <c r="L201" s="122">
        <v>97670</v>
      </c>
      <c r="M201" s="102" t="s">
        <v>455</v>
      </c>
      <c r="N201" s="307" t="s">
        <v>167</v>
      </c>
      <c r="O201" s="311">
        <v>48835</v>
      </c>
      <c r="P201" s="290">
        <v>48835</v>
      </c>
      <c r="Q201" s="312">
        <f t="shared" si="5"/>
        <v>0</v>
      </c>
      <c r="R201" s="344">
        <v>0</v>
      </c>
      <c r="S201" s="100">
        <v>0</v>
      </c>
      <c r="T201" s="100">
        <v>0</v>
      </c>
      <c r="U201" s="100">
        <v>0</v>
      </c>
      <c r="V201" s="100">
        <v>0</v>
      </c>
      <c r="W201" s="100">
        <v>0</v>
      </c>
      <c r="X201" s="100">
        <v>0</v>
      </c>
      <c r="Y201" s="100">
        <v>0</v>
      </c>
      <c r="Z201" s="100">
        <v>0</v>
      </c>
      <c r="AA201" s="100">
        <v>0</v>
      </c>
      <c r="AB201" s="100">
        <v>0</v>
      </c>
      <c r="AC201" s="304">
        <v>0</v>
      </c>
    </row>
    <row r="202" spans="1:29" ht="36">
      <c r="A202" s="249">
        <v>40059255</v>
      </c>
      <c r="B202" s="103" t="s">
        <v>442</v>
      </c>
      <c r="C202" s="103" t="s">
        <v>25</v>
      </c>
      <c r="D202" s="199">
        <v>464</v>
      </c>
      <c r="E202" s="102" t="s">
        <v>148</v>
      </c>
      <c r="F202" s="122" t="s">
        <v>456</v>
      </c>
      <c r="G202" s="102" t="s">
        <v>100</v>
      </c>
      <c r="H202" s="102" t="s">
        <v>367</v>
      </c>
      <c r="I202" s="102" t="s">
        <v>444</v>
      </c>
      <c r="J202" s="101">
        <v>2023</v>
      </c>
      <c r="K202" s="102">
        <v>13639</v>
      </c>
      <c r="L202" s="122">
        <v>150000</v>
      </c>
      <c r="M202" s="102" t="s">
        <v>455</v>
      </c>
      <c r="N202" s="307" t="s">
        <v>167</v>
      </c>
      <c r="O202" s="311">
        <v>75000</v>
      </c>
      <c r="P202" s="290">
        <v>75000</v>
      </c>
      <c r="Q202" s="312">
        <f t="shared" si="5"/>
        <v>0</v>
      </c>
      <c r="R202" s="344">
        <v>0</v>
      </c>
      <c r="S202" s="100">
        <v>0</v>
      </c>
      <c r="T202" s="100">
        <v>0</v>
      </c>
      <c r="U202" s="100">
        <v>0</v>
      </c>
      <c r="V202" s="100">
        <v>0</v>
      </c>
      <c r="W202" s="100">
        <v>0</v>
      </c>
      <c r="X202" s="100">
        <v>0</v>
      </c>
      <c r="Y202" s="100">
        <v>0</v>
      </c>
      <c r="Z202" s="100">
        <v>0</v>
      </c>
      <c r="AA202" s="100">
        <v>0</v>
      </c>
      <c r="AB202" s="100">
        <v>0</v>
      </c>
      <c r="AC202" s="304">
        <v>0</v>
      </c>
    </row>
    <row r="203" spans="1:29" ht="36">
      <c r="A203" s="101">
        <v>40064855</v>
      </c>
      <c r="B203" s="101" t="s">
        <v>442</v>
      </c>
      <c r="C203" s="103" t="s">
        <v>25</v>
      </c>
      <c r="D203" s="199">
        <v>465</v>
      </c>
      <c r="E203" s="102" t="s">
        <v>148</v>
      </c>
      <c r="F203" s="122" t="s">
        <v>457</v>
      </c>
      <c r="G203" s="102" t="s">
        <v>100</v>
      </c>
      <c r="H203" s="102" t="s">
        <v>172</v>
      </c>
      <c r="I203" s="102" t="s">
        <v>444</v>
      </c>
      <c r="J203" s="101">
        <v>2024</v>
      </c>
      <c r="K203" s="102">
        <v>14177</v>
      </c>
      <c r="L203" s="122">
        <v>150000</v>
      </c>
      <c r="M203" s="102" t="s">
        <v>458</v>
      </c>
      <c r="N203" s="307" t="s">
        <v>167</v>
      </c>
      <c r="O203" s="311">
        <v>60000</v>
      </c>
      <c r="P203" s="290">
        <v>60000</v>
      </c>
      <c r="Q203" s="312">
        <f t="shared" si="5"/>
        <v>0</v>
      </c>
      <c r="R203" s="344">
        <v>0</v>
      </c>
      <c r="S203" s="100">
        <v>0</v>
      </c>
      <c r="T203" s="100">
        <v>0</v>
      </c>
      <c r="U203" s="100">
        <v>0</v>
      </c>
      <c r="V203" s="100">
        <v>0</v>
      </c>
      <c r="W203" s="100">
        <v>0</v>
      </c>
      <c r="X203" s="100">
        <v>0</v>
      </c>
      <c r="Y203" s="100">
        <v>0</v>
      </c>
      <c r="Z203" s="100">
        <v>0</v>
      </c>
      <c r="AA203" s="100">
        <v>0</v>
      </c>
      <c r="AB203" s="100">
        <v>0</v>
      </c>
      <c r="AC203" s="304">
        <v>0</v>
      </c>
    </row>
    <row r="204" spans="1:29" ht="36">
      <c r="A204" s="101">
        <v>40064873</v>
      </c>
      <c r="B204" s="101" t="s">
        <v>442</v>
      </c>
      <c r="C204" s="103" t="s">
        <v>25</v>
      </c>
      <c r="D204" s="199">
        <v>466</v>
      </c>
      <c r="E204" s="102" t="s">
        <v>148</v>
      </c>
      <c r="F204" s="122" t="s">
        <v>459</v>
      </c>
      <c r="G204" s="102" t="s">
        <v>100</v>
      </c>
      <c r="H204" s="102" t="s">
        <v>220</v>
      </c>
      <c r="I204" s="102" t="s">
        <v>444</v>
      </c>
      <c r="J204" s="101">
        <v>2024</v>
      </c>
      <c r="K204" s="102">
        <v>14177</v>
      </c>
      <c r="L204" s="122">
        <v>150000</v>
      </c>
      <c r="M204" s="102" t="s">
        <v>449</v>
      </c>
      <c r="N204" s="307" t="s">
        <v>167</v>
      </c>
      <c r="O204" s="311">
        <v>20000</v>
      </c>
      <c r="P204" s="290">
        <v>20000</v>
      </c>
      <c r="Q204" s="312">
        <f t="shared" si="5"/>
        <v>0</v>
      </c>
      <c r="R204" s="344">
        <v>0</v>
      </c>
      <c r="S204" s="100">
        <v>0</v>
      </c>
      <c r="T204" s="100">
        <v>0</v>
      </c>
      <c r="U204" s="100">
        <v>0</v>
      </c>
      <c r="V204" s="100">
        <v>0</v>
      </c>
      <c r="W204" s="100">
        <v>0</v>
      </c>
      <c r="X204" s="100">
        <v>0</v>
      </c>
      <c r="Y204" s="100">
        <v>0</v>
      </c>
      <c r="Z204" s="100">
        <v>0</v>
      </c>
      <c r="AA204" s="100">
        <v>0</v>
      </c>
      <c r="AB204" s="100">
        <v>0</v>
      </c>
      <c r="AC204" s="304">
        <v>0</v>
      </c>
    </row>
    <row r="205" spans="1:29" ht="36">
      <c r="A205" s="101">
        <v>40064876</v>
      </c>
      <c r="B205" s="101" t="s">
        <v>442</v>
      </c>
      <c r="C205" s="103" t="s">
        <v>25</v>
      </c>
      <c r="D205" s="199">
        <v>467</v>
      </c>
      <c r="E205" s="102" t="s">
        <v>148</v>
      </c>
      <c r="F205" s="122" t="s">
        <v>460</v>
      </c>
      <c r="G205" s="102" t="s">
        <v>100</v>
      </c>
      <c r="H205" s="102" t="s">
        <v>172</v>
      </c>
      <c r="I205" s="102" t="s">
        <v>444</v>
      </c>
      <c r="J205" s="101">
        <v>2024</v>
      </c>
      <c r="K205" s="102">
        <v>14177</v>
      </c>
      <c r="L205" s="122">
        <v>135000</v>
      </c>
      <c r="M205" s="102" t="s">
        <v>445</v>
      </c>
      <c r="N205" s="307" t="s">
        <v>167</v>
      </c>
      <c r="O205" s="311">
        <v>29000</v>
      </c>
      <c r="P205" s="290">
        <v>29000</v>
      </c>
      <c r="Q205" s="312">
        <f t="shared" si="5"/>
        <v>0</v>
      </c>
      <c r="R205" s="344">
        <v>0</v>
      </c>
      <c r="S205" s="100">
        <v>0</v>
      </c>
      <c r="T205" s="100">
        <v>0</v>
      </c>
      <c r="U205" s="100">
        <v>0</v>
      </c>
      <c r="V205" s="100">
        <v>0</v>
      </c>
      <c r="W205" s="100">
        <v>0</v>
      </c>
      <c r="X205" s="100">
        <v>0</v>
      </c>
      <c r="Y205" s="100">
        <v>0</v>
      </c>
      <c r="Z205" s="100">
        <v>0</v>
      </c>
      <c r="AA205" s="100">
        <v>0</v>
      </c>
      <c r="AB205" s="100">
        <v>0</v>
      </c>
      <c r="AC205" s="304">
        <v>0</v>
      </c>
    </row>
    <row r="206" spans="1:29" ht="36">
      <c r="A206" s="101">
        <v>40064880</v>
      </c>
      <c r="B206" s="101" t="s">
        <v>442</v>
      </c>
      <c r="C206" s="103" t="s">
        <v>25</v>
      </c>
      <c r="D206" s="199">
        <v>468</v>
      </c>
      <c r="E206" s="102" t="s">
        <v>148</v>
      </c>
      <c r="F206" s="122" t="s">
        <v>461</v>
      </c>
      <c r="G206" s="102" t="s">
        <v>100</v>
      </c>
      <c r="H206" s="102" t="s">
        <v>157</v>
      </c>
      <c r="I206" s="102" t="s">
        <v>444</v>
      </c>
      <c r="J206" s="101">
        <v>2024</v>
      </c>
      <c r="K206" s="102">
        <v>14177</v>
      </c>
      <c r="L206" s="122">
        <v>150000</v>
      </c>
      <c r="M206" s="102" t="s">
        <v>169</v>
      </c>
      <c r="N206" s="307" t="s">
        <v>167</v>
      </c>
      <c r="O206" s="311">
        <v>0</v>
      </c>
      <c r="P206" s="290">
        <v>0</v>
      </c>
      <c r="Q206" s="312">
        <f t="shared" si="5"/>
        <v>0</v>
      </c>
      <c r="R206" s="344">
        <v>0</v>
      </c>
      <c r="S206" s="100">
        <v>0</v>
      </c>
      <c r="T206" s="100">
        <v>0</v>
      </c>
      <c r="U206" s="100">
        <v>0</v>
      </c>
      <c r="V206" s="100">
        <v>0</v>
      </c>
      <c r="W206" s="100">
        <v>0</v>
      </c>
      <c r="X206" s="100">
        <v>0</v>
      </c>
      <c r="Y206" s="100">
        <v>0</v>
      </c>
      <c r="Z206" s="100">
        <v>0</v>
      </c>
      <c r="AA206" s="100">
        <v>0</v>
      </c>
      <c r="AB206" s="100">
        <v>0</v>
      </c>
      <c r="AC206" s="304">
        <v>0</v>
      </c>
    </row>
    <row r="207" spans="1:29" ht="36">
      <c r="A207" s="101">
        <v>40064858</v>
      </c>
      <c r="B207" s="101" t="s">
        <v>442</v>
      </c>
      <c r="C207" s="103" t="s">
        <v>25</v>
      </c>
      <c r="D207" s="199">
        <v>469</v>
      </c>
      <c r="E207" s="102" t="s">
        <v>148</v>
      </c>
      <c r="F207" s="122" t="s">
        <v>462</v>
      </c>
      <c r="G207" s="102" t="s">
        <v>100</v>
      </c>
      <c r="H207" s="102" t="s">
        <v>172</v>
      </c>
      <c r="I207" s="102" t="s">
        <v>444</v>
      </c>
      <c r="J207" s="101">
        <v>2024</v>
      </c>
      <c r="K207" s="102">
        <v>14177</v>
      </c>
      <c r="L207" s="122">
        <v>148746</v>
      </c>
      <c r="M207" s="102" t="s">
        <v>458</v>
      </c>
      <c r="N207" s="307" t="s">
        <v>167</v>
      </c>
      <c r="O207" s="311">
        <v>59499</v>
      </c>
      <c r="P207" s="290">
        <v>59499</v>
      </c>
      <c r="Q207" s="312">
        <f t="shared" si="5"/>
        <v>0</v>
      </c>
      <c r="R207" s="344">
        <v>0</v>
      </c>
      <c r="S207" s="100">
        <v>0</v>
      </c>
      <c r="T207" s="100">
        <v>0</v>
      </c>
      <c r="U207" s="100">
        <v>0</v>
      </c>
      <c r="V207" s="100">
        <v>0</v>
      </c>
      <c r="W207" s="100">
        <v>0</v>
      </c>
      <c r="X207" s="100">
        <v>0</v>
      </c>
      <c r="Y207" s="100">
        <v>0</v>
      </c>
      <c r="Z207" s="100">
        <v>0</v>
      </c>
      <c r="AA207" s="100">
        <v>0</v>
      </c>
      <c r="AB207" s="100">
        <v>0</v>
      </c>
      <c r="AC207" s="304">
        <v>0</v>
      </c>
    </row>
    <row r="208" spans="1:29" ht="36">
      <c r="A208" s="101">
        <v>40064890</v>
      </c>
      <c r="B208" s="101" t="s">
        <v>442</v>
      </c>
      <c r="C208" s="103" t="s">
        <v>25</v>
      </c>
      <c r="D208" s="199">
        <v>470</v>
      </c>
      <c r="E208" s="102" t="s">
        <v>148</v>
      </c>
      <c r="F208" s="122" t="s">
        <v>463</v>
      </c>
      <c r="G208" s="102" t="s">
        <v>100</v>
      </c>
      <c r="H208" s="102" t="s">
        <v>220</v>
      </c>
      <c r="I208" s="102" t="s">
        <v>444</v>
      </c>
      <c r="J208" s="101">
        <v>2024</v>
      </c>
      <c r="K208" s="102">
        <v>14177</v>
      </c>
      <c r="L208" s="122">
        <v>150000</v>
      </c>
      <c r="M208" s="102" t="s">
        <v>449</v>
      </c>
      <c r="N208" s="307" t="s">
        <v>167</v>
      </c>
      <c r="O208" s="311">
        <v>20000</v>
      </c>
      <c r="P208" s="290">
        <v>20000</v>
      </c>
      <c r="Q208" s="312">
        <f t="shared" si="5"/>
        <v>0</v>
      </c>
      <c r="R208" s="344">
        <v>0</v>
      </c>
      <c r="S208" s="100">
        <v>0</v>
      </c>
      <c r="T208" s="100">
        <v>0</v>
      </c>
      <c r="U208" s="100">
        <v>0</v>
      </c>
      <c r="V208" s="100">
        <v>0</v>
      </c>
      <c r="W208" s="100">
        <v>0</v>
      </c>
      <c r="X208" s="100">
        <v>0</v>
      </c>
      <c r="Y208" s="100">
        <v>0</v>
      </c>
      <c r="Z208" s="100">
        <v>0</v>
      </c>
      <c r="AA208" s="100">
        <v>0</v>
      </c>
      <c r="AB208" s="100">
        <v>0</v>
      </c>
      <c r="AC208" s="304">
        <v>0</v>
      </c>
    </row>
    <row r="209" spans="1:29" ht="36">
      <c r="A209" s="101">
        <v>40064892</v>
      </c>
      <c r="B209" s="101" t="s">
        <v>442</v>
      </c>
      <c r="C209" s="103" t="s">
        <v>25</v>
      </c>
      <c r="D209" s="199">
        <v>471</v>
      </c>
      <c r="E209" s="102" t="s">
        <v>148</v>
      </c>
      <c r="F209" s="122" t="s">
        <v>464</v>
      </c>
      <c r="G209" s="102" t="s">
        <v>100</v>
      </c>
      <c r="H209" s="102" t="s">
        <v>220</v>
      </c>
      <c r="I209" s="102" t="s">
        <v>444</v>
      </c>
      <c r="J209" s="101">
        <v>2024</v>
      </c>
      <c r="K209" s="102">
        <v>14177</v>
      </c>
      <c r="L209" s="122">
        <v>150000</v>
      </c>
      <c r="M209" s="102" t="s">
        <v>449</v>
      </c>
      <c r="N209" s="307" t="s">
        <v>167</v>
      </c>
      <c r="O209" s="311">
        <v>20000</v>
      </c>
      <c r="P209" s="290">
        <v>20000</v>
      </c>
      <c r="Q209" s="312">
        <f t="shared" si="5"/>
        <v>0</v>
      </c>
      <c r="R209" s="344">
        <v>0</v>
      </c>
      <c r="S209" s="100">
        <v>0</v>
      </c>
      <c r="T209" s="100">
        <v>0</v>
      </c>
      <c r="U209" s="100">
        <v>0</v>
      </c>
      <c r="V209" s="100">
        <v>0</v>
      </c>
      <c r="W209" s="100">
        <v>0</v>
      </c>
      <c r="X209" s="100">
        <v>0</v>
      </c>
      <c r="Y209" s="100">
        <v>0</v>
      </c>
      <c r="Z209" s="100">
        <v>0</v>
      </c>
      <c r="AA209" s="100">
        <v>0</v>
      </c>
      <c r="AB209" s="100">
        <v>0</v>
      </c>
      <c r="AC209" s="304">
        <v>0</v>
      </c>
    </row>
    <row r="210" spans="1:29" ht="36">
      <c r="A210" s="101">
        <v>40064893</v>
      </c>
      <c r="B210" s="101" t="s">
        <v>442</v>
      </c>
      <c r="C210" s="103" t="s">
        <v>25</v>
      </c>
      <c r="D210" s="199">
        <v>472</v>
      </c>
      <c r="E210" s="102" t="s">
        <v>148</v>
      </c>
      <c r="F210" s="122" t="s">
        <v>465</v>
      </c>
      <c r="G210" s="102" t="s">
        <v>100</v>
      </c>
      <c r="H210" s="102" t="s">
        <v>172</v>
      </c>
      <c r="I210" s="102" t="s">
        <v>444</v>
      </c>
      <c r="J210" s="101">
        <v>2024</v>
      </c>
      <c r="K210" s="102">
        <v>14177</v>
      </c>
      <c r="L210" s="122">
        <v>135000</v>
      </c>
      <c r="M210" s="102" t="s">
        <v>458</v>
      </c>
      <c r="N210" s="307" t="s">
        <v>167</v>
      </c>
      <c r="O210" s="311">
        <v>54000</v>
      </c>
      <c r="P210" s="290">
        <v>54000</v>
      </c>
      <c r="Q210" s="312">
        <f t="shared" si="5"/>
        <v>0</v>
      </c>
      <c r="R210" s="344">
        <v>0</v>
      </c>
      <c r="S210" s="100">
        <v>0</v>
      </c>
      <c r="T210" s="100">
        <v>0</v>
      </c>
      <c r="U210" s="100">
        <v>0</v>
      </c>
      <c r="V210" s="100">
        <v>0</v>
      </c>
      <c r="W210" s="100">
        <v>0</v>
      </c>
      <c r="X210" s="100">
        <v>0</v>
      </c>
      <c r="Y210" s="100">
        <v>0</v>
      </c>
      <c r="Z210" s="100">
        <v>0</v>
      </c>
      <c r="AA210" s="100">
        <v>0</v>
      </c>
      <c r="AB210" s="100">
        <v>0</v>
      </c>
      <c r="AC210" s="304">
        <v>0</v>
      </c>
    </row>
    <row r="211" spans="1:29" ht="36">
      <c r="A211" s="101">
        <v>40064894</v>
      </c>
      <c r="B211" s="101" t="s">
        <v>442</v>
      </c>
      <c r="C211" s="103" t="s">
        <v>25</v>
      </c>
      <c r="D211" s="199">
        <v>473</v>
      </c>
      <c r="E211" s="102" t="s">
        <v>148</v>
      </c>
      <c r="F211" s="122" t="s">
        <v>466</v>
      </c>
      <c r="G211" s="102" t="s">
        <v>100</v>
      </c>
      <c r="H211" s="102" t="s">
        <v>220</v>
      </c>
      <c r="I211" s="102" t="s">
        <v>444</v>
      </c>
      <c r="J211" s="101">
        <v>2024</v>
      </c>
      <c r="K211" s="102">
        <v>14177</v>
      </c>
      <c r="L211" s="122">
        <v>150000</v>
      </c>
      <c r="M211" s="102" t="s">
        <v>449</v>
      </c>
      <c r="N211" s="307" t="s">
        <v>167</v>
      </c>
      <c r="O211" s="311">
        <v>20000</v>
      </c>
      <c r="P211" s="290">
        <v>20000</v>
      </c>
      <c r="Q211" s="312">
        <f t="shared" si="5"/>
        <v>0</v>
      </c>
      <c r="R211" s="344">
        <v>0</v>
      </c>
      <c r="S211" s="100">
        <v>0</v>
      </c>
      <c r="T211" s="100">
        <v>0</v>
      </c>
      <c r="U211" s="100">
        <v>0</v>
      </c>
      <c r="V211" s="100">
        <v>0</v>
      </c>
      <c r="W211" s="100">
        <v>0</v>
      </c>
      <c r="X211" s="100">
        <v>0</v>
      </c>
      <c r="Y211" s="100">
        <v>0</v>
      </c>
      <c r="Z211" s="100">
        <v>0</v>
      </c>
      <c r="AA211" s="100">
        <v>0</v>
      </c>
      <c r="AB211" s="100">
        <v>0</v>
      </c>
      <c r="AC211" s="304">
        <v>0</v>
      </c>
    </row>
    <row r="212" spans="1:29" ht="36">
      <c r="A212" s="101">
        <v>40064896</v>
      </c>
      <c r="B212" s="101" t="s">
        <v>442</v>
      </c>
      <c r="C212" s="103" t="s">
        <v>25</v>
      </c>
      <c r="D212" s="199">
        <v>474</v>
      </c>
      <c r="E212" s="102" t="s">
        <v>148</v>
      </c>
      <c r="F212" s="122" t="s">
        <v>467</v>
      </c>
      <c r="G212" s="102" t="s">
        <v>100</v>
      </c>
      <c r="H212" s="102" t="s">
        <v>172</v>
      </c>
      <c r="I212" s="102" t="s">
        <v>444</v>
      </c>
      <c r="J212" s="101">
        <v>2024</v>
      </c>
      <c r="K212" s="102">
        <v>14177</v>
      </c>
      <c r="L212" s="122">
        <v>150000</v>
      </c>
      <c r="M212" s="102" t="s">
        <v>468</v>
      </c>
      <c r="N212" s="307" t="s">
        <v>167</v>
      </c>
      <c r="O212" s="311">
        <v>72252</v>
      </c>
      <c r="P212" s="290">
        <v>72252</v>
      </c>
      <c r="Q212" s="312">
        <f t="shared" si="5"/>
        <v>0</v>
      </c>
      <c r="R212" s="344">
        <v>0</v>
      </c>
      <c r="S212" s="100">
        <v>0</v>
      </c>
      <c r="T212" s="100">
        <v>0</v>
      </c>
      <c r="U212" s="100">
        <v>0</v>
      </c>
      <c r="V212" s="100">
        <v>0</v>
      </c>
      <c r="W212" s="100">
        <v>0</v>
      </c>
      <c r="X212" s="100">
        <v>0</v>
      </c>
      <c r="Y212" s="100">
        <v>0</v>
      </c>
      <c r="Z212" s="100">
        <v>0</v>
      </c>
      <c r="AA212" s="100">
        <v>0</v>
      </c>
      <c r="AB212" s="100">
        <v>0</v>
      </c>
      <c r="AC212" s="304">
        <v>0</v>
      </c>
    </row>
    <row r="213" spans="1:29" ht="36">
      <c r="A213" s="101">
        <v>40057842</v>
      </c>
      <c r="B213" s="101" t="s">
        <v>442</v>
      </c>
      <c r="C213" s="103" t="s">
        <v>25</v>
      </c>
      <c r="D213" s="199">
        <v>475</v>
      </c>
      <c r="E213" s="102" t="s">
        <v>148</v>
      </c>
      <c r="F213" s="122" t="s">
        <v>469</v>
      </c>
      <c r="G213" s="102" t="s">
        <v>100</v>
      </c>
      <c r="H213" s="102" t="s">
        <v>172</v>
      </c>
      <c r="I213" s="102" t="s">
        <v>444</v>
      </c>
      <c r="J213" s="101">
        <v>2024</v>
      </c>
      <c r="K213" s="102">
        <v>14286</v>
      </c>
      <c r="L213" s="122">
        <v>2905494</v>
      </c>
      <c r="M213" s="102" t="s">
        <v>458</v>
      </c>
      <c r="N213" s="307" t="s">
        <v>167</v>
      </c>
      <c r="O213" s="311">
        <v>1162198</v>
      </c>
      <c r="P213" s="290">
        <v>1162198</v>
      </c>
      <c r="Q213" s="312">
        <f t="shared" si="5"/>
        <v>0</v>
      </c>
      <c r="R213" s="344">
        <v>0</v>
      </c>
      <c r="S213" s="100">
        <v>0</v>
      </c>
      <c r="T213" s="100">
        <v>0</v>
      </c>
      <c r="U213" s="100">
        <v>0</v>
      </c>
      <c r="V213" s="100">
        <v>0</v>
      </c>
      <c r="W213" s="100">
        <v>0</v>
      </c>
      <c r="X213" s="100">
        <v>0</v>
      </c>
      <c r="Y213" s="100">
        <v>0</v>
      </c>
      <c r="Z213" s="100">
        <v>0</v>
      </c>
      <c r="AA213" s="100">
        <v>0</v>
      </c>
      <c r="AB213" s="100">
        <v>0</v>
      </c>
      <c r="AC213" s="304">
        <v>0</v>
      </c>
    </row>
    <row r="214" spans="1:29" ht="36">
      <c r="A214" s="101">
        <v>30100137</v>
      </c>
      <c r="B214" s="101" t="s">
        <v>442</v>
      </c>
      <c r="C214" s="103" t="s">
        <v>27</v>
      </c>
      <c r="D214" s="199" t="s">
        <v>470</v>
      </c>
      <c r="E214" s="102" t="s">
        <v>148</v>
      </c>
      <c r="F214" s="122" t="s">
        <v>471</v>
      </c>
      <c r="G214" s="102" t="s">
        <v>82</v>
      </c>
      <c r="H214" s="102" t="s">
        <v>315</v>
      </c>
      <c r="I214" s="102" t="s">
        <v>151</v>
      </c>
      <c r="J214" s="101">
        <v>2014</v>
      </c>
      <c r="K214" s="102">
        <v>6456</v>
      </c>
      <c r="L214" s="122">
        <v>8420785.6630000006</v>
      </c>
      <c r="M214" s="102" t="s">
        <v>186</v>
      </c>
      <c r="N214" s="307" t="s">
        <v>167</v>
      </c>
      <c r="O214" s="311">
        <v>31321.774000000001</v>
      </c>
      <c r="P214" s="290">
        <v>31321</v>
      </c>
      <c r="Q214" s="312">
        <f t="shared" si="5"/>
        <v>0</v>
      </c>
      <c r="R214" s="344">
        <v>0</v>
      </c>
      <c r="S214" s="100">
        <v>0</v>
      </c>
      <c r="T214" s="100">
        <v>0</v>
      </c>
      <c r="U214" s="100">
        <v>0</v>
      </c>
      <c r="V214" s="100">
        <v>0</v>
      </c>
      <c r="W214" s="100">
        <v>0</v>
      </c>
      <c r="X214" s="100">
        <v>0</v>
      </c>
      <c r="Y214" s="100">
        <v>0</v>
      </c>
      <c r="Z214" s="100">
        <v>0</v>
      </c>
      <c r="AA214" s="100">
        <v>0</v>
      </c>
      <c r="AB214" s="100">
        <v>0</v>
      </c>
      <c r="AC214" s="304">
        <v>0</v>
      </c>
    </row>
    <row r="215" spans="1:29" ht="24">
      <c r="A215" s="101">
        <v>30100146</v>
      </c>
      <c r="B215" s="101" t="s">
        <v>442</v>
      </c>
      <c r="C215" s="103" t="s">
        <v>27</v>
      </c>
      <c r="D215" s="199" t="s">
        <v>470</v>
      </c>
      <c r="E215" s="102" t="s">
        <v>148</v>
      </c>
      <c r="F215" s="122" t="s">
        <v>472</v>
      </c>
      <c r="G215" s="102" t="s">
        <v>84</v>
      </c>
      <c r="H215" s="102" t="s">
        <v>157</v>
      </c>
      <c r="I215" s="102" t="s">
        <v>151</v>
      </c>
      <c r="J215" s="101">
        <v>2018</v>
      </c>
      <c r="K215" s="102">
        <v>9156</v>
      </c>
      <c r="L215" s="122">
        <v>2971154</v>
      </c>
      <c r="M215" s="102" t="s">
        <v>204</v>
      </c>
      <c r="N215" s="307" t="s">
        <v>167</v>
      </c>
      <c r="O215" s="311">
        <v>400000</v>
      </c>
      <c r="P215" s="290">
        <v>400000</v>
      </c>
      <c r="Q215" s="312">
        <f t="shared" si="5"/>
        <v>0</v>
      </c>
      <c r="R215" s="344">
        <v>0</v>
      </c>
      <c r="S215" s="100">
        <v>0</v>
      </c>
      <c r="T215" s="100">
        <v>0</v>
      </c>
      <c r="U215" s="100">
        <v>0</v>
      </c>
      <c r="V215" s="100">
        <v>0</v>
      </c>
      <c r="W215" s="100">
        <v>0</v>
      </c>
      <c r="X215" s="100">
        <v>0</v>
      </c>
      <c r="Y215" s="100">
        <v>0</v>
      </c>
      <c r="Z215" s="100">
        <v>0</v>
      </c>
      <c r="AA215" s="100">
        <v>0</v>
      </c>
      <c r="AB215" s="100">
        <v>0</v>
      </c>
      <c r="AC215" s="304">
        <v>0</v>
      </c>
    </row>
    <row r="216" spans="1:29" ht="24">
      <c r="A216" s="101">
        <v>30124552</v>
      </c>
      <c r="B216" s="101" t="s">
        <v>442</v>
      </c>
      <c r="C216" s="103" t="s">
        <v>27</v>
      </c>
      <c r="D216" s="199" t="s">
        <v>470</v>
      </c>
      <c r="E216" s="102" t="s">
        <v>148</v>
      </c>
      <c r="F216" s="122" t="s">
        <v>473</v>
      </c>
      <c r="G216" s="102" t="s">
        <v>88</v>
      </c>
      <c r="H216" s="102" t="s">
        <v>157</v>
      </c>
      <c r="I216" s="102" t="s">
        <v>151</v>
      </c>
      <c r="J216" s="101">
        <v>2018</v>
      </c>
      <c r="K216" s="102">
        <v>9636</v>
      </c>
      <c r="L216" s="122">
        <v>1798249</v>
      </c>
      <c r="M216" s="102" t="s">
        <v>194</v>
      </c>
      <c r="N216" s="307" t="s">
        <v>167</v>
      </c>
      <c r="O216" s="311">
        <v>622725.84600000002</v>
      </c>
      <c r="P216" s="290">
        <v>622726</v>
      </c>
      <c r="Q216" s="312">
        <f t="shared" si="5"/>
        <v>0</v>
      </c>
      <c r="R216" s="344">
        <v>0</v>
      </c>
      <c r="S216" s="100">
        <v>0</v>
      </c>
      <c r="T216" s="100">
        <v>0</v>
      </c>
      <c r="U216" s="100">
        <v>0</v>
      </c>
      <c r="V216" s="100">
        <v>0</v>
      </c>
      <c r="W216" s="100">
        <v>0</v>
      </c>
      <c r="X216" s="100">
        <v>0</v>
      </c>
      <c r="Y216" s="100">
        <v>0</v>
      </c>
      <c r="Z216" s="100">
        <v>0</v>
      </c>
      <c r="AA216" s="100">
        <v>0</v>
      </c>
      <c r="AB216" s="100">
        <v>0</v>
      </c>
      <c r="AC216" s="304">
        <v>0</v>
      </c>
    </row>
    <row r="217" spans="1:29" ht="24">
      <c r="A217" s="253">
        <v>30100128</v>
      </c>
      <c r="B217" s="102" t="s">
        <v>442</v>
      </c>
      <c r="C217" s="103" t="s">
        <v>27</v>
      </c>
      <c r="D217" s="103" t="s">
        <v>470</v>
      </c>
      <c r="E217" s="102" t="s">
        <v>148</v>
      </c>
      <c r="F217" s="122" t="s">
        <v>475</v>
      </c>
      <c r="G217" s="102" t="s">
        <v>82</v>
      </c>
      <c r="H217" s="102" t="s">
        <v>157</v>
      </c>
      <c r="I217" s="102" t="s">
        <v>151</v>
      </c>
      <c r="J217" s="101">
        <v>2018</v>
      </c>
      <c r="K217" s="102" t="s">
        <v>476</v>
      </c>
      <c r="L217" s="122">
        <v>3989298.835</v>
      </c>
      <c r="M217" s="102" t="s">
        <v>186</v>
      </c>
      <c r="N217" s="307" t="s">
        <v>167</v>
      </c>
      <c r="O217" s="311">
        <v>379827.18300000002</v>
      </c>
      <c r="P217" s="290">
        <v>379828</v>
      </c>
      <c r="Q217" s="312">
        <f t="shared" si="5"/>
        <v>379827.18300000002</v>
      </c>
      <c r="R217" s="344">
        <v>0</v>
      </c>
      <c r="S217" s="100">
        <v>379827.18300000002</v>
      </c>
      <c r="T217" s="100">
        <v>0</v>
      </c>
      <c r="U217" s="100">
        <v>0</v>
      </c>
      <c r="V217" s="100">
        <v>0</v>
      </c>
      <c r="W217" s="100">
        <v>0</v>
      </c>
      <c r="X217" s="100">
        <v>0</v>
      </c>
      <c r="Y217" s="100">
        <v>0</v>
      </c>
      <c r="Z217" s="100">
        <v>0</v>
      </c>
      <c r="AA217" s="100">
        <v>0</v>
      </c>
      <c r="AB217" s="100">
        <v>0</v>
      </c>
      <c r="AC217" s="304">
        <v>0</v>
      </c>
    </row>
    <row r="218" spans="1:29" ht="36">
      <c r="A218" s="249">
        <v>40021790</v>
      </c>
      <c r="B218" s="101" t="s">
        <v>442</v>
      </c>
      <c r="C218" s="103" t="s">
        <v>27</v>
      </c>
      <c r="D218" s="102" t="s">
        <v>470</v>
      </c>
      <c r="E218" s="102" t="s">
        <v>148</v>
      </c>
      <c r="F218" s="122" t="s">
        <v>477</v>
      </c>
      <c r="G218" s="102" t="s">
        <v>95</v>
      </c>
      <c r="H218" s="102" t="s">
        <v>157</v>
      </c>
      <c r="I218" s="102" t="s">
        <v>151</v>
      </c>
      <c r="J218" s="101">
        <v>2021</v>
      </c>
      <c r="K218" s="102">
        <v>11216</v>
      </c>
      <c r="L218" s="122">
        <v>4598715</v>
      </c>
      <c r="M218" s="102" t="s">
        <v>190</v>
      </c>
      <c r="N218" s="307" t="s">
        <v>167</v>
      </c>
      <c r="O218" s="311">
        <v>1155434.1510000001</v>
      </c>
      <c r="P218" s="290">
        <v>1155435</v>
      </c>
      <c r="Q218" s="312">
        <f t="shared" si="5"/>
        <v>0</v>
      </c>
      <c r="R218" s="344">
        <v>0</v>
      </c>
      <c r="S218" s="100">
        <v>0</v>
      </c>
      <c r="T218" s="100">
        <v>0</v>
      </c>
      <c r="U218" s="100">
        <v>0</v>
      </c>
      <c r="V218" s="100">
        <v>0</v>
      </c>
      <c r="W218" s="100">
        <v>0</v>
      </c>
      <c r="X218" s="100">
        <v>0</v>
      </c>
      <c r="Y218" s="100">
        <v>0</v>
      </c>
      <c r="Z218" s="100">
        <v>0</v>
      </c>
      <c r="AA218" s="100">
        <v>0</v>
      </c>
      <c r="AB218" s="100">
        <v>0</v>
      </c>
      <c r="AC218" s="304">
        <v>0</v>
      </c>
    </row>
    <row r="219" spans="1:29" ht="46.5" customHeight="1">
      <c r="A219" s="249">
        <v>30483991</v>
      </c>
      <c r="B219" s="103" t="s">
        <v>442</v>
      </c>
      <c r="C219" s="103" t="s">
        <v>27</v>
      </c>
      <c r="D219" s="199" t="s">
        <v>470</v>
      </c>
      <c r="E219" s="102" t="s">
        <v>148</v>
      </c>
      <c r="F219" s="122" t="s">
        <v>478</v>
      </c>
      <c r="G219" s="102" t="s">
        <v>90</v>
      </c>
      <c r="H219" s="102" t="s">
        <v>374</v>
      </c>
      <c r="I219" s="102" t="s">
        <v>151</v>
      </c>
      <c r="J219" s="101">
        <v>2023</v>
      </c>
      <c r="K219" s="102">
        <v>13597</v>
      </c>
      <c r="L219" s="122">
        <v>8262760</v>
      </c>
      <c r="M219" s="247" t="s">
        <v>198</v>
      </c>
      <c r="N219" s="307" t="s">
        <v>264</v>
      </c>
      <c r="O219" s="311">
        <v>1300000</v>
      </c>
      <c r="P219" s="290">
        <v>1300000</v>
      </c>
      <c r="Q219" s="312">
        <f t="shared" si="5"/>
        <v>0</v>
      </c>
      <c r="R219" s="344">
        <v>0</v>
      </c>
      <c r="S219" s="100">
        <v>0</v>
      </c>
      <c r="T219" s="100">
        <v>0</v>
      </c>
      <c r="U219" s="100">
        <v>0</v>
      </c>
      <c r="V219" s="100">
        <v>0</v>
      </c>
      <c r="W219" s="100">
        <v>0</v>
      </c>
      <c r="X219" s="100">
        <v>0</v>
      </c>
      <c r="Y219" s="100">
        <v>0</v>
      </c>
      <c r="Z219" s="100">
        <v>0</v>
      </c>
      <c r="AA219" s="100">
        <v>0</v>
      </c>
      <c r="AB219" s="100">
        <v>0</v>
      </c>
      <c r="AC219" s="304">
        <v>0</v>
      </c>
    </row>
    <row r="220" spans="1:29" ht="46.5" customHeight="1">
      <c r="A220" s="101">
        <v>40045756</v>
      </c>
      <c r="B220" s="103" t="s">
        <v>442</v>
      </c>
      <c r="C220" s="103" t="s">
        <v>27</v>
      </c>
      <c r="D220" s="102" t="s">
        <v>470</v>
      </c>
      <c r="E220" s="102" t="s">
        <v>148</v>
      </c>
      <c r="F220" s="122" t="s">
        <v>480</v>
      </c>
      <c r="G220" s="102" t="s">
        <v>81</v>
      </c>
      <c r="H220" s="102" t="s">
        <v>374</v>
      </c>
      <c r="I220" s="102" t="s">
        <v>151</v>
      </c>
      <c r="J220" s="101">
        <v>2024</v>
      </c>
      <c r="K220" s="102">
        <v>14130</v>
      </c>
      <c r="L220" s="122">
        <v>5178927</v>
      </c>
      <c r="M220" s="247" t="s">
        <v>259</v>
      </c>
      <c r="N220" s="307" t="s">
        <v>246</v>
      </c>
      <c r="O220" s="311">
        <v>10691.046</v>
      </c>
      <c r="P220" s="290">
        <v>10692</v>
      </c>
      <c r="Q220" s="312">
        <f t="shared" si="5"/>
        <v>0</v>
      </c>
      <c r="R220" s="344">
        <v>0</v>
      </c>
      <c r="S220" s="100">
        <v>0</v>
      </c>
      <c r="T220" s="100">
        <v>0</v>
      </c>
      <c r="U220" s="100">
        <v>0</v>
      </c>
      <c r="V220" s="100">
        <v>0</v>
      </c>
      <c r="W220" s="100">
        <v>0</v>
      </c>
      <c r="X220" s="100">
        <v>0</v>
      </c>
      <c r="Y220" s="100">
        <v>0</v>
      </c>
      <c r="Z220" s="100">
        <v>0</v>
      </c>
      <c r="AA220" s="100">
        <v>0</v>
      </c>
      <c r="AB220" s="100">
        <v>0</v>
      </c>
      <c r="AC220" s="304">
        <v>0</v>
      </c>
    </row>
    <row r="221" spans="1:29" ht="36">
      <c r="A221" s="249">
        <v>30124512</v>
      </c>
      <c r="B221" s="103" t="s">
        <v>442</v>
      </c>
      <c r="C221" s="103" t="s">
        <v>27</v>
      </c>
      <c r="D221" s="103" t="s">
        <v>470</v>
      </c>
      <c r="E221" s="102" t="s">
        <v>148</v>
      </c>
      <c r="F221" s="122" t="s">
        <v>481</v>
      </c>
      <c r="G221" s="102" t="s">
        <v>88</v>
      </c>
      <c r="H221" s="102" t="s">
        <v>315</v>
      </c>
      <c r="I221" s="102" t="s">
        <v>151</v>
      </c>
      <c r="J221" s="101">
        <v>2013</v>
      </c>
      <c r="K221" s="102">
        <v>6198</v>
      </c>
      <c r="L221" s="122">
        <v>2474285</v>
      </c>
      <c r="M221" s="247" t="s">
        <v>194</v>
      </c>
      <c r="N221" s="307" t="s">
        <v>925</v>
      </c>
      <c r="O221" s="311">
        <v>100000</v>
      </c>
      <c r="P221" s="290">
        <v>99998</v>
      </c>
      <c r="Q221" s="312">
        <f t="shared" si="5"/>
        <v>0</v>
      </c>
      <c r="R221" s="344">
        <v>0</v>
      </c>
      <c r="S221" s="100">
        <v>0</v>
      </c>
      <c r="T221" s="100">
        <v>0</v>
      </c>
      <c r="U221" s="100">
        <v>0</v>
      </c>
      <c r="V221" s="100">
        <v>0</v>
      </c>
      <c r="W221" s="100">
        <v>0</v>
      </c>
      <c r="X221" s="100">
        <v>0</v>
      </c>
      <c r="Y221" s="100">
        <v>0</v>
      </c>
      <c r="Z221" s="100">
        <v>0</v>
      </c>
      <c r="AA221" s="100">
        <v>0</v>
      </c>
      <c r="AB221" s="100">
        <v>0</v>
      </c>
      <c r="AC221" s="304">
        <v>0</v>
      </c>
    </row>
    <row r="222" spans="1:29" ht="22.5" customHeight="1">
      <c r="A222" s="249">
        <v>3303125</v>
      </c>
      <c r="B222" s="103" t="s">
        <v>442</v>
      </c>
      <c r="C222" s="103" t="s">
        <v>27</v>
      </c>
      <c r="D222" s="103">
        <v>125</v>
      </c>
      <c r="E222" s="288" t="s">
        <v>148</v>
      </c>
      <c r="F222" s="256" t="s">
        <v>482</v>
      </c>
      <c r="G222" s="102" t="s">
        <v>207</v>
      </c>
      <c r="H222" s="102" t="s">
        <v>216</v>
      </c>
      <c r="I222" s="102" t="s">
        <v>151</v>
      </c>
      <c r="J222" s="101">
        <v>2024</v>
      </c>
      <c r="K222" s="102" t="s">
        <v>483</v>
      </c>
      <c r="L222" s="122"/>
      <c r="M222" s="247" t="s">
        <v>484</v>
      </c>
      <c r="N222" s="307" t="s">
        <v>167</v>
      </c>
      <c r="O222" s="311">
        <v>4176967</v>
      </c>
      <c r="P222" s="290">
        <v>3376685</v>
      </c>
      <c r="Q222" s="312">
        <f t="shared" si="5"/>
        <v>670678.57199999993</v>
      </c>
      <c r="R222" s="344">
        <v>0</v>
      </c>
      <c r="S222" s="100">
        <v>178846.51199999999</v>
      </c>
      <c r="T222" s="100">
        <f>'FRIL 2026'!K1</f>
        <v>491832.06</v>
      </c>
      <c r="U222" s="100">
        <v>0</v>
      </c>
      <c r="V222" s="100">
        <v>0</v>
      </c>
      <c r="W222" s="100">
        <v>0</v>
      </c>
      <c r="X222" s="100">
        <v>0</v>
      </c>
      <c r="Y222" s="100">
        <v>0</v>
      </c>
      <c r="Z222" s="100">
        <v>0</v>
      </c>
      <c r="AA222" s="100">
        <v>0</v>
      </c>
      <c r="AB222" s="100">
        <v>0</v>
      </c>
      <c r="AC222" s="304">
        <v>0</v>
      </c>
    </row>
    <row r="223" spans="1:29" ht="36">
      <c r="A223" s="101">
        <v>30118718</v>
      </c>
      <c r="B223" s="103" t="s">
        <v>442</v>
      </c>
      <c r="C223" s="103" t="s">
        <v>27</v>
      </c>
      <c r="D223" s="103" t="s">
        <v>485</v>
      </c>
      <c r="E223" s="102" t="s">
        <v>148</v>
      </c>
      <c r="F223" s="122" t="s">
        <v>486</v>
      </c>
      <c r="G223" s="102" t="s">
        <v>100</v>
      </c>
      <c r="H223" s="102" t="s">
        <v>154</v>
      </c>
      <c r="I223" s="102" t="s">
        <v>151</v>
      </c>
      <c r="J223" s="101">
        <v>2011</v>
      </c>
      <c r="K223" s="102">
        <v>5244</v>
      </c>
      <c r="L223" s="122">
        <v>6732656</v>
      </c>
      <c r="M223" s="102" t="s">
        <v>487</v>
      </c>
      <c r="N223" s="307" t="s">
        <v>167</v>
      </c>
      <c r="O223" s="311">
        <v>696852</v>
      </c>
      <c r="P223" s="290">
        <v>696852</v>
      </c>
      <c r="Q223" s="312">
        <f t="shared" si="5"/>
        <v>0</v>
      </c>
      <c r="R223" s="344">
        <v>0</v>
      </c>
      <c r="S223" s="100">
        <v>0</v>
      </c>
      <c r="T223" s="100">
        <v>0</v>
      </c>
      <c r="U223" s="100">
        <v>0</v>
      </c>
      <c r="V223" s="100">
        <v>0</v>
      </c>
      <c r="W223" s="100">
        <v>0</v>
      </c>
      <c r="X223" s="100">
        <v>0</v>
      </c>
      <c r="Y223" s="100">
        <v>0</v>
      </c>
      <c r="Z223" s="100">
        <v>0</v>
      </c>
      <c r="AA223" s="100">
        <v>0</v>
      </c>
      <c r="AB223" s="100">
        <v>0</v>
      </c>
      <c r="AC223" s="304">
        <v>0</v>
      </c>
    </row>
    <row r="224" spans="1:29" ht="24">
      <c r="A224" s="101">
        <v>40014358</v>
      </c>
      <c r="B224" s="103" t="s">
        <v>442</v>
      </c>
      <c r="C224" s="103" t="s">
        <v>27</v>
      </c>
      <c r="D224" s="103" t="s">
        <v>488</v>
      </c>
      <c r="E224" s="102" t="s">
        <v>148</v>
      </c>
      <c r="F224" s="122" t="s">
        <v>489</v>
      </c>
      <c r="G224" s="102" t="s">
        <v>100</v>
      </c>
      <c r="H224" s="102" t="s">
        <v>150</v>
      </c>
      <c r="I224" s="102" t="s">
        <v>444</v>
      </c>
      <c r="J224" s="101">
        <v>2019</v>
      </c>
      <c r="K224" s="102">
        <v>10064</v>
      </c>
      <c r="L224" s="122">
        <v>69526</v>
      </c>
      <c r="M224" s="102" t="s">
        <v>490</v>
      </c>
      <c r="N224" s="307" t="s">
        <v>924</v>
      </c>
      <c r="O224" s="311">
        <v>4921</v>
      </c>
      <c r="P224" s="290">
        <v>4921</v>
      </c>
      <c r="Q224" s="312">
        <f t="shared" si="5"/>
        <v>0</v>
      </c>
      <c r="R224" s="344">
        <v>0</v>
      </c>
      <c r="S224" s="100">
        <v>0</v>
      </c>
      <c r="T224" s="100">
        <v>0</v>
      </c>
      <c r="U224" s="100">
        <v>0</v>
      </c>
      <c r="V224" s="100">
        <v>0</v>
      </c>
      <c r="W224" s="100">
        <v>0</v>
      </c>
      <c r="X224" s="100">
        <v>0</v>
      </c>
      <c r="Y224" s="100">
        <v>0</v>
      </c>
      <c r="Z224" s="100">
        <v>0</v>
      </c>
      <c r="AA224" s="100">
        <v>0</v>
      </c>
      <c r="AB224" s="100">
        <v>0</v>
      </c>
      <c r="AC224" s="304">
        <v>0</v>
      </c>
    </row>
    <row r="225" spans="1:29" ht="24">
      <c r="A225" s="249">
        <v>40014269</v>
      </c>
      <c r="B225" s="101" t="s">
        <v>442</v>
      </c>
      <c r="C225" s="103" t="s">
        <v>27</v>
      </c>
      <c r="D225" s="103" t="s">
        <v>491</v>
      </c>
      <c r="E225" s="102" t="s">
        <v>148</v>
      </c>
      <c r="F225" s="289" t="s">
        <v>492</v>
      </c>
      <c r="G225" s="102" t="s">
        <v>100</v>
      </c>
      <c r="H225" s="102" t="s">
        <v>157</v>
      </c>
      <c r="I225" s="102" t="s">
        <v>444</v>
      </c>
      <c r="J225" s="101">
        <v>2019</v>
      </c>
      <c r="K225" s="102">
        <v>10066</v>
      </c>
      <c r="L225" s="122">
        <v>135000</v>
      </c>
      <c r="M225" s="102" t="s">
        <v>417</v>
      </c>
      <c r="N225" s="307" t="s">
        <v>924</v>
      </c>
      <c r="O225" s="311">
        <v>75</v>
      </c>
      <c r="P225" s="290">
        <v>75</v>
      </c>
      <c r="Q225" s="312">
        <f t="shared" si="5"/>
        <v>0</v>
      </c>
      <c r="R225" s="344">
        <v>0</v>
      </c>
      <c r="S225" s="100">
        <v>0</v>
      </c>
      <c r="T225" s="100">
        <v>0</v>
      </c>
      <c r="U225" s="100">
        <v>0</v>
      </c>
      <c r="V225" s="100">
        <v>0</v>
      </c>
      <c r="W225" s="100">
        <v>0</v>
      </c>
      <c r="X225" s="100">
        <v>0</v>
      </c>
      <c r="Y225" s="100">
        <v>0</v>
      </c>
      <c r="Z225" s="100">
        <v>0</v>
      </c>
      <c r="AA225" s="100">
        <v>0</v>
      </c>
      <c r="AB225" s="100">
        <v>0</v>
      </c>
      <c r="AC225" s="304">
        <v>0</v>
      </c>
    </row>
    <row r="226" spans="1:29" ht="24">
      <c r="A226" s="249">
        <v>40014503</v>
      </c>
      <c r="B226" s="103" t="s">
        <v>442</v>
      </c>
      <c r="C226" s="103" t="s">
        <v>27</v>
      </c>
      <c r="D226" s="103" t="s">
        <v>493</v>
      </c>
      <c r="E226" s="102" t="s">
        <v>148</v>
      </c>
      <c r="F226" s="289" t="s">
        <v>494</v>
      </c>
      <c r="G226" s="102" t="s">
        <v>100</v>
      </c>
      <c r="H226" s="102" t="s">
        <v>154</v>
      </c>
      <c r="I226" s="102" t="s">
        <v>444</v>
      </c>
      <c r="J226" s="101">
        <v>2019</v>
      </c>
      <c r="K226" s="102">
        <v>10066</v>
      </c>
      <c r="L226" s="122">
        <v>106960</v>
      </c>
      <c r="M226" s="102" t="s">
        <v>417</v>
      </c>
      <c r="N226" s="307" t="s">
        <v>924</v>
      </c>
      <c r="O226" s="311">
        <v>6</v>
      </c>
      <c r="P226" s="290">
        <v>6</v>
      </c>
      <c r="Q226" s="312">
        <f t="shared" si="5"/>
        <v>0</v>
      </c>
      <c r="R226" s="344">
        <v>0</v>
      </c>
      <c r="S226" s="100">
        <v>0</v>
      </c>
      <c r="T226" s="100">
        <v>0</v>
      </c>
      <c r="U226" s="100">
        <v>0</v>
      </c>
      <c r="V226" s="100">
        <v>0</v>
      </c>
      <c r="W226" s="100">
        <v>0</v>
      </c>
      <c r="X226" s="100">
        <v>0</v>
      </c>
      <c r="Y226" s="100">
        <v>0</v>
      </c>
      <c r="Z226" s="100">
        <v>0</v>
      </c>
      <c r="AA226" s="100">
        <v>0</v>
      </c>
      <c r="AB226" s="100">
        <v>0</v>
      </c>
      <c r="AC226" s="304">
        <v>0</v>
      </c>
    </row>
    <row r="227" spans="1:29" ht="24">
      <c r="A227" s="249">
        <v>40014432</v>
      </c>
      <c r="B227" s="103" t="s">
        <v>442</v>
      </c>
      <c r="C227" s="103" t="s">
        <v>27</v>
      </c>
      <c r="D227" s="103" t="s">
        <v>497</v>
      </c>
      <c r="E227" s="102" t="s">
        <v>148</v>
      </c>
      <c r="F227" s="289" t="s">
        <v>498</v>
      </c>
      <c r="G227" s="102" t="s">
        <v>100</v>
      </c>
      <c r="H227" s="102" t="s">
        <v>220</v>
      </c>
      <c r="I227" s="102" t="s">
        <v>151</v>
      </c>
      <c r="J227" s="101">
        <v>2021</v>
      </c>
      <c r="K227" s="102">
        <v>11384</v>
      </c>
      <c r="L227" s="122">
        <v>3488542</v>
      </c>
      <c r="M227" s="102" t="s">
        <v>221</v>
      </c>
      <c r="N227" s="307" t="s">
        <v>167</v>
      </c>
      <c r="O227" s="311">
        <v>991597</v>
      </c>
      <c r="P227" s="290">
        <v>991597</v>
      </c>
      <c r="Q227" s="312">
        <f t="shared" si="5"/>
        <v>0</v>
      </c>
      <c r="R227" s="344">
        <v>0</v>
      </c>
      <c r="S227" s="100">
        <v>0</v>
      </c>
      <c r="T227" s="100">
        <v>0</v>
      </c>
      <c r="U227" s="100">
        <v>0</v>
      </c>
      <c r="V227" s="100">
        <v>0</v>
      </c>
      <c r="W227" s="100">
        <v>0</v>
      </c>
      <c r="X227" s="100">
        <v>0</v>
      </c>
      <c r="Y227" s="100">
        <v>0</v>
      </c>
      <c r="Z227" s="100">
        <v>0</v>
      </c>
      <c r="AA227" s="100">
        <v>0</v>
      </c>
      <c r="AB227" s="100">
        <v>0</v>
      </c>
      <c r="AC227" s="304">
        <v>0</v>
      </c>
    </row>
    <row r="228" spans="1:29" ht="24">
      <c r="A228" s="249">
        <v>40009309</v>
      </c>
      <c r="B228" s="103" t="s">
        <v>442</v>
      </c>
      <c r="C228" s="103" t="s">
        <v>27</v>
      </c>
      <c r="D228" s="103" t="s">
        <v>499</v>
      </c>
      <c r="E228" s="102" t="s">
        <v>148</v>
      </c>
      <c r="F228" s="289" t="s">
        <v>500</v>
      </c>
      <c r="G228" s="102" t="s">
        <v>100</v>
      </c>
      <c r="H228" s="102" t="s">
        <v>367</v>
      </c>
      <c r="I228" s="102"/>
      <c r="J228" s="101">
        <v>2019</v>
      </c>
      <c r="K228" s="102">
        <v>10023</v>
      </c>
      <c r="L228" s="122">
        <v>1000000</v>
      </c>
      <c r="M228" s="102" t="s">
        <v>501</v>
      </c>
      <c r="N228" s="307" t="s">
        <v>167</v>
      </c>
      <c r="O228" s="311">
        <v>0</v>
      </c>
      <c r="P228" s="290">
        <v>0</v>
      </c>
      <c r="Q228" s="312">
        <f t="shared" si="5"/>
        <v>0</v>
      </c>
      <c r="R228" s="344">
        <v>0</v>
      </c>
      <c r="S228" s="100">
        <v>0</v>
      </c>
      <c r="T228" s="100">
        <v>0</v>
      </c>
      <c r="U228" s="100">
        <v>0</v>
      </c>
      <c r="V228" s="100">
        <v>0</v>
      </c>
      <c r="W228" s="100">
        <v>0</v>
      </c>
      <c r="X228" s="100">
        <v>0</v>
      </c>
      <c r="Y228" s="100">
        <v>0</v>
      </c>
      <c r="Z228" s="100">
        <v>0</v>
      </c>
      <c r="AA228" s="100">
        <v>0</v>
      </c>
      <c r="AB228" s="100">
        <v>0</v>
      </c>
      <c r="AC228" s="304">
        <v>0</v>
      </c>
    </row>
    <row r="229" spans="1:29" ht="24">
      <c r="A229" s="249">
        <v>40029266</v>
      </c>
      <c r="B229" s="103" t="s">
        <v>442</v>
      </c>
      <c r="C229" s="103" t="s">
        <v>27</v>
      </c>
      <c r="D229" s="103" t="s">
        <v>502</v>
      </c>
      <c r="E229" s="102" t="s">
        <v>148</v>
      </c>
      <c r="F229" s="289" t="s">
        <v>503</v>
      </c>
      <c r="G229" s="102" t="s">
        <v>100</v>
      </c>
      <c r="H229" s="102" t="s">
        <v>154</v>
      </c>
      <c r="I229" s="102" t="s">
        <v>444</v>
      </c>
      <c r="J229" s="101">
        <v>2021</v>
      </c>
      <c r="K229" s="102">
        <v>11296</v>
      </c>
      <c r="L229" s="122">
        <v>2800000</v>
      </c>
      <c r="M229" s="102" t="s">
        <v>504</v>
      </c>
      <c r="N229" s="307" t="s">
        <v>924</v>
      </c>
      <c r="O229" s="311">
        <v>40216</v>
      </c>
      <c r="P229" s="290">
        <v>40216</v>
      </c>
      <c r="Q229" s="312">
        <f t="shared" si="5"/>
        <v>0</v>
      </c>
      <c r="R229" s="344">
        <v>0</v>
      </c>
      <c r="S229" s="100">
        <v>0</v>
      </c>
      <c r="T229" s="100">
        <v>0</v>
      </c>
      <c r="U229" s="100">
        <v>0</v>
      </c>
      <c r="V229" s="100">
        <v>0</v>
      </c>
      <c r="W229" s="100">
        <v>0</v>
      </c>
      <c r="X229" s="100">
        <v>0</v>
      </c>
      <c r="Y229" s="100">
        <v>0</v>
      </c>
      <c r="Z229" s="100">
        <v>0</v>
      </c>
      <c r="AA229" s="100">
        <v>0</v>
      </c>
      <c r="AB229" s="100">
        <v>0</v>
      </c>
      <c r="AC229" s="304">
        <v>0</v>
      </c>
    </row>
    <row r="230" spans="1:29" ht="24">
      <c r="A230" s="249">
        <v>40040997</v>
      </c>
      <c r="B230" s="103" t="s">
        <v>442</v>
      </c>
      <c r="C230" s="103" t="s">
        <v>27</v>
      </c>
      <c r="D230" s="103">
        <v>436</v>
      </c>
      <c r="E230" s="102" t="s">
        <v>148</v>
      </c>
      <c r="F230" s="289" t="s">
        <v>505</v>
      </c>
      <c r="G230" s="102" t="s">
        <v>100</v>
      </c>
      <c r="H230" s="102" t="s">
        <v>157</v>
      </c>
      <c r="I230" s="102" t="s">
        <v>444</v>
      </c>
      <c r="J230" s="101">
        <v>2022</v>
      </c>
      <c r="K230" s="102">
        <v>12111</v>
      </c>
      <c r="L230" s="122">
        <v>134800</v>
      </c>
      <c r="M230" s="102" t="s">
        <v>417</v>
      </c>
      <c r="N230" s="307" t="s">
        <v>924</v>
      </c>
      <c r="O230" s="311">
        <v>1471</v>
      </c>
      <c r="P230" s="290">
        <v>1471</v>
      </c>
      <c r="Q230" s="312">
        <f t="shared" si="5"/>
        <v>0</v>
      </c>
      <c r="R230" s="344">
        <v>0</v>
      </c>
      <c r="S230" s="100">
        <v>0</v>
      </c>
      <c r="T230" s="100">
        <v>0</v>
      </c>
      <c r="U230" s="100">
        <v>0</v>
      </c>
      <c r="V230" s="100">
        <v>0</v>
      </c>
      <c r="W230" s="100">
        <v>0</v>
      </c>
      <c r="X230" s="100">
        <v>0</v>
      </c>
      <c r="Y230" s="100">
        <v>0</v>
      </c>
      <c r="Z230" s="100">
        <v>0</v>
      </c>
      <c r="AA230" s="100">
        <v>0</v>
      </c>
      <c r="AB230" s="100">
        <v>0</v>
      </c>
      <c r="AC230" s="304">
        <v>0</v>
      </c>
    </row>
    <row r="231" spans="1:29" ht="24">
      <c r="A231" s="249">
        <v>40040998</v>
      </c>
      <c r="B231" s="103" t="s">
        <v>442</v>
      </c>
      <c r="C231" s="103" t="s">
        <v>27</v>
      </c>
      <c r="D231" s="103">
        <v>437</v>
      </c>
      <c r="E231" s="102" t="s">
        <v>148</v>
      </c>
      <c r="F231" s="289" t="s">
        <v>506</v>
      </c>
      <c r="G231" s="102" t="s">
        <v>100</v>
      </c>
      <c r="H231" s="102" t="s">
        <v>157</v>
      </c>
      <c r="I231" s="102" t="s">
        <v>444</v>
      </c>
      <c r="J231" s="101">
        <v>2022</v>
      </c>
      <c r="K231" s="102">
        <v>12111</v>
      </c>
      <c r="L231" s="122">
        <v>134980</v>
      </c>
      <c r="M231" s="102" t="s">
        <v>417</v>
      </c>
      <c r="N231" s="307" t="s">
        <v>924</v>
      </c>
      <c r="O231" s="311">
        <v>1396</v>
      </c>
      <c r="P231" s="290">
        <v>1396</v>
      </c>
      <c r="Q231" s="312">
        <f t="shared" si="5"/>
        <v>0</v>
      </c>
      <c r="R231" s="344">
        <v>0</v>
      </c>
      <c r="S231" s="100">
        <v>0</v>
      </c>
      <c r="T231" s="100">
        <v>0</v>
      </c>
      <c r="U231" s="100">
        <v>0</v>
      </c>
      <c r="V231" s="100">
        <v>0</v>
      </c>
      <c r="W231" s="100">
        <v>0</v>
      </c>
      <c r="X231" s="100">
        <v>0</v>
      </c>
      <c r="Y231" s="100">
        <v>0</v>
      </c>
      <c r="Z231" s="100">
        <v>0</v>
      </c>
      <c r="AA231" s="100">
        <v>0</v>
      </c>
      <c r="AB231" s="100">
        <v>0</v>
      </c>
      <c r="AC231" s="304">
        <v>0</v>
      </c>
    </row>
    <row r="232" spans="1:29" ht="24">
      <c r="A232" s="249">
        <v>40041008</v>
      </c>
      <c r="B232" s="103" t="s">
        <v>442</v>
      </c>
      <c r="C232" s="103" t="s">
        <v>27</v>
      </c>
      <c r="D232" s="103">
        <v>438</v>
      </c>
      <c r="E232" s="102" t="s">
        <v>148</v>
      </c>
      <c r="F232" s="289" t="s">
        <v>507</v>
      </c>
      <c r="G232" s="102" t="s">
        <v>100</v>
      </c>
      <c r="H232" s="102" t="s">
        <v>157</v>
      </c>
      <c r="I232" s="102" t="s">
        <v>444</v>
      </c>
      <c r="J232" s="101">
        <v>2022</v>
      </c>
      <c r="K232" s="102">
        <v>12111</v>
      </c>
      <c r="L232" s="122">
        <v>133980</v>
      </c>
      <c r="M232" s="102" t="s">
        <v>417</v>
      </c>
      <c r="N232" s="307" t="s">
        <v>924</v>
      </c>
      <c r="O232" s="311">
        <v>1957</v>
      </c>
      <c r="P232" s="290">
        <v>1957</v>
      </c>
      <c r="Q232" s="312">
        <f t="shared" si="5"/>
        <v>0</v>
      </c>
      <c r="R232" s="344">
        <v>0</v>
      </c>
      <c r="S232" s="100">
        <v>0</v>
      </c>
      <c r="T232" s="100">
        <v>0</v>
      </c>
      <c r="U232" s="100">
        <v>0</v>
      </c>
      <c r="V232" s="100">
        <v>0</v>
      </c>
      <c r="W232" s="100">
        <v>0</v>
      </c>
      <c r="X232" s="100">
        <v>0</v>
      </c>
      <c r="Y232" s="100">
        <v>0</v>
      </c>
      <c r="Z232" s="100">
        <v>0</v>
      </c>
      <c r="AA232" s="100">
        <v>0</v>
      </c>
      <c r="AB232" s="100">
        <v>0</v>
      </c>
      <c r="AC232" s="304">
        <v>0</v>
      </c>
    </row>
    <row r="233" spans="1:29" ht="24">
      <c r="A233" s="249">
        <v>40041011</v>
      </c>
      <c r="B233" s="103" t="s">
        <v>442</v>
      </c>
      <c r="C233" s="103" t="s">
        <v>27</v>
      </c>
      <c r="D233" s="103">
        <v>439</v>
      </c>
      <c r="E233" s="102" t="s">
        <v>148</v>
      </c>
      <c r="F233" s="289" t="s">
        <v>508</v>
      </c>
      <c r="G233" s="102" t="s">
        <v>100</v>
      </c>
      <c r="H233" s="102" t="s">
        <v>157</v>
      </c>
      <c r="I233" s="102" t="s">
        <v>444</v>
      </c>
      <c r="J233" s="101">
        <v>2022</v>
      </c>
      <c r="K233" s="102">
        <v>12111</v>
      </c>
      <c r="L233" s="122">
        <v>134040</v>
      </c>
      <c r="M233" s="102" t="s">
        <v>417</v>
      </c>
      <c r="N233" s="307" t="s">
        <v>924</v>
      </c>
      <c r="O233" s="311">
        <v>6028</v>
      </c>
      <c r="P233" s="290">
        <v>6028</v>
      </c>
      <c r="Q233" s="312">
        <f t="shared" si="5"/>
        <v>0</v>
      </c>
      <c r="R233" s="344">
        <v>0</v>
      </c>
      <c r="S233" s="100">
        <v>0</v>
      </c>
      <c r="T233" s="100">
        <v>0</v>
      </c>
      <c r="U233" s="100">
        <v>0</v>
      </c>
      <c r="V233" s="100">
        <v>0</v>
      </c>
      <c r="W233" s="100">
        <v>0</v>
      </c>
      <c r="X233" s="100">
        <v>0</v>
      </c>
      <c r="Y233" s="100">
        <v>0</v>
      </c>
      <c r="Z233" s="100">
        <v>0</v>
      </c>
      <c r="AA233" s="100">
        <v>0</v>
      </c>
      <c r="AB233" s="100">
        <v>0</v>
      </c>
      <c r="AC233" s="304">
        <v>0</v>
      </c>
    </row>
    <row r="234" spans="1:29" ht="36">
      <c r="A234" s="249">
        <v>40041014</v>
      </c>
      <c r="B234" s="103" t="s">
        <v>442</v>
      </c>
      <c r="C234" s="103" t="s">
        <v>27</v>
      </c>
      <c r="D234" s="103">
        <v>440</v>
      </c>
      <c r="E234" s="102" t="s">
        <v>148</v>
      </c>
      <c r="F234" s="289" t="s">
        <v>509</v>
      </c>
      <c r="G234" s="102" t="s">
        <v>100</v>
      </c>
      <c r="H234" s="102" t="s">
        <v>172</v>
      </c>
      <c r="I234" s="102" t="s">
        <v>444</v>
      </c>
      <c r="J234" s="101">
        <v>2022</v>
      </c>
      <c r="K234" s="102">
        <v>12111</v>
      </c>
      <c r="L234" s="122">
        <v>132120</v>
      </c>
      <c r="M234" s="102" t="s">
        <v>417</v>
      </c>
      <c r="N234" s="307" t="s">
        <v>223</v>
      </c>
      <c r="O234" s="311">
        <v>0</v>
      </c>
      <c r="P234" s="290">
        <v>0</v>
      </c>
      <c r="Q234" s="312">
        <f t="shared" si="5"/>
        <v>0</v>
      </c>
      <c r="R234" s="344">
        <v>0</v>
      </c>
      <c r="S234" s="100">
        <v>0</v>
      </c>
      <c r="T234" s="100">
        <v>0</v>
      </c>
      <c r="U234" s="100">
        <v>0</v>
      </c>
      <c r="V234" s="100">
        <v>0</v>
      </c>
      <c r="W234" s="100">
        <v>0</v>
      </c>
      <c r="X234" s="100">
        <v>0</v>
      </c>
      <c r="Y234" s="100">
        <v>0</v>
      </c>
      <c r="Z234" s="100">
        <v>0</v>
      </c>
      <c r="AA234" s="100">
        <v>0</v>
      </c>
      <c r="AB234" s="100">
        <v>0</v>
      </c>
      <c r="AC234" s="304">
        <v>0</v>
      </c>
    </row>
    <row r="235" spans="1:29" ht="24">
      <c r="A235" s="249">
        <v>40041015</v>
      </c>
      <c r="B235" s="103" t="s">
        <v>442</v>
      </c>
      <c r="C235" s="103" t="s">
        <v>27</v>
      </c>
      <c r="D235" s="103">
        <v>441</v>
      </c>
      <c r="E235" s="102" t="s">
        <v>148</v>
      </c>
      <c r="F235" s="289" t="s">
        <v>510</v>
      </c>
      <c r="G235" s="102" t="s">
        <v>100</v>
      </c>
      <c r="H235" s="102" t="s">
        <v>150</v>
      </c>
      <c r="I235" s="102" t="s">
        <v>444</v>
      </c>
      <c r="J235" s="101">
        <v>2022</v>
      </c>
      <c r="K235" s="102">
        <v>12111</v>
      </c>
      <c r="L235" s="122">
        <v>104350</v>
      </c>
      <c r="M235" s="102" t="s">
        <v>417</v>
      </c>
      <c r="N235" s="307" t="s">
        <v>924</v>
      </c>
      <c r="O235" s="311">
        <v>8890</v>
      </c>
      <c r="P235" s="290">
        <v>8890</v>
      </c>
      <c r="Q235" s="312">
        <f t="shared" si="5"/>
        <v>0</v>
      </c>
      <c r="R235" s="344">
        <v>0</v>
      </c>
      <c r="S235" s="100">
        <v>0</v>
      </c>
      <c r="T235" s="100">
        <v>0</v>
      </c>
      <c r="U235" s="100">
        <v>0</v>
      </c>
      <c r="V235" s="100">
        <v>0</v>
      </c>
      <c r="W235" s="100">
        <v>0</v>
      </c>
      <c r="X235" s="100">
        <v>0</v>
      </c>
      <c r="Y235" s="100">
        <v>0</v>
      </c>
      <c r="Z235" s="100">
        <v>0</v>
      </c>
      <c r="AA235" s="100">
        <v>0</v>
      </c>
      <c r="AB235" s="100">
        <v>0</v>
      </c>
      <c r="AC235" s="304">
        <v>0</v>
      </c>
    </row>
    <row r="236" spans="1:29" ht="36">
      <c r="A236" s="249">
        <v>40041019</v>
      </c>
      <c r="B236" s="103" t="s">
        <v>442</v>
      </c>
      <c r="C236" s="103" t="s">
        <v>27</v>
      </c>
      <c r="D236" s="103">
        <v>442</v>
      </c>
      <c r="E236" s="102" t="s">
        <v>148</v>
      </c>
      <c r="F236" s="289" t="s">
        <v>511</v>
      </c>
      <c r="G236" s="102" t="s">
        <v>94</v>
      </c>
      <c r="H236" s="102" t="s">
        <v>172</v>
      </c>
      <c r="I236" s="102" t="s">
        <v>444</v>
      </c>
      <c r="J236" s="101">
        <v>2022</v>
      </c>
      <c r="K236" s="102">
        <v>12111</v>
      </c>
      <c r="L236" s="122">
        <v>126000</v>
      </c>
      <c r="M236" s="102" t="s">
        <v>417</v>
      </c>
      <c r="N236" s="307" t="s">
        <v>223</v>
      </c>
      <c r="O236" s="311">
        <v>0</v>
      </c>
      <c r="P236" s="290">
        <v>0</v>
      </c>
      <c r="Q236" s="312">
        <f t="shared" si="5"/>
        <v>0</v>
      </c>
      <c r="R236" s="344">
        <v>0</v>
      </c>
      <c r="S236" s="100">
        <v>0</v>
      </c>
      <c r="T236" s="100">
        <v>0</v>
      </c>
      <c r="U236" s="100">
        <v>0</v>
      </c>
      <c r="V236" s="100">
        <v>0</v>
      </c>
      <c r="W236" s="100">
        <v>0</v>
      </c>
      <c r="X236" s="100">
        <v>0</v>
      </c>
      <c r="Y236" s="100">
        <v>0</v>
      </c>
      <c r="Z236" s="100">
        <v>0</v>
      </c>
      <c r="AA236" s="100">
        <v>0</v>
      </c>
      <c r="AB236" s="100">
        <v>0</v>
      </c>
      <c r="AC236" s="304">
        <v>0</v>
      </c>
    </row>
    <row r="237" spans="1:29" ht="24">
      <c r="A237" s="249">
        <v>40041035</v>
      </c>
      <c r="B237" s="103" t="s">
        <v>442</v>
      </c>
      <c r="C237" s="103" t="s">
        <v>27</v>
      </c>
      <c r="D237" s="103">
        <v>443</v>
      </c>
      <c r="E237" s="102" t="s">
        <v>148</v>
      </c>
      <c r="F237" s="289" t="s">
        <v>512</v>
      </c>
      <c r="G237" s="102" t="s">
        <v>100</v>
      </c>
      <c r="H237" s="102" t="s">
        <v>248</v>
      </c>
      <c r="I237" s="102" t="s">
        <v>444</v>
      </c>
      <c r="J237" s="101">
        <v>2022</v>
      </c>
      <c r="K237" s="102">
        <v>12111</v>
      </c>
      <c r="L237" s="122">
        <v>127295</v>
      </c>
      <c r="M237" s="102" t="s">
        <v>490</v>
      </c>
      <c r="N237" s="307" t="s">
        <v>924</v>
      </c>
      <c r="O237" s="311">
        <v>11387</v>
      </c>
      <c r="P237" s="290">
        <v>11387</v>
      </c>
      <c r="Q237" s="312">
        <f t="shared" si="5"/>
        <v>0</v>
      </c>
      <c r="R237" s="344">
        <v>0</v>
      </c>
      <c r="S237" s="100">
        <v>0</v>
      </c>
      <c r="T237" s="100">
        <v>0</v>
      </c>
      <c r="U237" s="100">
        <v>0</v>
      </c>
      <c r="V237" s="100">
        <v>0</v>
      </c>
      <c r="W237" s="100">
        <v>0</v>
      </c>
      <c r="X237" s="100">
        <v>0</v>
      </c>
      <c r="Y237" s="100">
        <v>0</v>
      </c>
      <c r="Z237" s="100">
        <v>0</v>
      </c>
      <c r="AA237" s="100">
        <v>0</v>
      </c>
      <c r="AB237" s="100">
        <v>0</v>
      </c>
      <c r="AC237" s="304">
        <v>0</v>
      </c>
    </row>
    <row r="238" spans="1:29" ht="36">
      <c r="A238" s="249">
        <v>40041156</v>
      </c>
      <c r="B238" s="103" t="s">
        <v>442</v>
      </c>
      <c r="C238" s="103" t="s">
        <v>27</v>
      </c>
      <c r="D238" s="103">
        <v>445</v>
      </c>
      <c r="E238" s="102" t="s">
        <v>148</v>
      </c>
      <c r="F238" s="289" t="s">
        <v>513</v>
      </c>
      <c r="G238" s="102" t="s">
        <v>100</v>
      </c>
      <c r="H238" s="102" t="s">
        <v>172</v>
      </c>
      <c r="I238" s="102" t="s">
        <v>444</v>
      </c>
      <c r="J238" s="101">
        <v>2022</v>
      </c>
      <c r="K238" s="102">
        <v>12150</v>
      </c>
      <c r="L238" s="122">
        <v>134704</v>
      </c>
      <c r="M238" s="102" t="s">
        <v>490</v>
      </c>
      <c r="N238" s="307" t="s">
        <v>924</v>
      </c>
      <c r="O238" s="311">
        <v>11452</v>
      </c>
      <c r="P238" s="290">
        <v>11452</v>
      </c>
      <c r="Q238" s="312">
        <f t="shared" si="5"/>
        <v>0</v>
      </c>
      <c r="R238" s="344">
        <v>0</v>
      </c>
      <c r="S238" s="100">
        <v>0</v>
      </c>
      <c r="T238" s="100">
        <v>0</v>
      </c>
      <c r="U238" s="100">
        <v>0</v>
      </c>
      <c r="V238" s="100">
        <v>0</v>
      </c>
      <c r="W238" s="100">
        <v>0</v>
      </c>
      <c r="X238" s="100">
        <v>0</v>
      </c>
      <c r="Y238" s="100">
        <v>0</v>
      </c>
      <c r="Z238" s="100">
        <v>0</v>
      </c>
      <c r="AA238" s="100">
        <v>0</v>
      </c>
      <c r="AB238" s="100">
        <v>0</v>
      </c>
      <c r="AC238" s="304">
        <v>0</v>
      </c>
    </row>
    <row r="239" spans="1:29" ht="36">
      <c r="A239" s="249">
        <v>40041158</v>
      </c>
      <c r="B239" s="103" t="s">
        <v>442</v>
      </c>
      <c r="C239" s="103" t="s">
        <v>27</v>
      </c>
      <c r="D239" s="103">
        <v>446</v>
      </c>
      <c r="E239" s="102" t="s">
        <v>148</v>
      </c>
      <c r="F239" s="289" t="s">
        <v>514</v>
      </c>
      <c r="G239" s="102" t="s">
        <v>100</v>
      </c>
      <c r="H239" s="102" t="s">
        <v>172</v>
      </c>
      <c r="I239" s="102" t="s">
        <v>444</v>
      </c>
      <c r="J239" s="101">
        <v>2022</v>
      </c>
      <c r="K239" s="102">
        <v>12150</v>
      </c>
      <c r="L239" s="122">
        <v>134120</v>
      </c>
      <c r="M239" s="102" t="s">
        <v>417</v>
      </c>
      <c r="N239" s="307" t="s">
        <v>223</v>
      </c>
      <c r="O239" s="311">
        <v>11273</v>
      </c>
      <c r="P239" s="290">
        <v>11273</v>
      </c>
      <c r="Q239" s="312">
        <f t="shared" si="5"/>
        <v>1531.8979999999999</v>
      </c>
      <c r="R239" s="344">
        <v>0</v>
      </c>
      <c r="S239" s="100">
        <v>1531.8979999999999</v>
      </c>
      <c r="T239" s="100">
        <v>0</v>
      </c>
      <c r="U239" s="100">
        <v>0</v>
      </c>
      <c r="V239" s="100">
        <v>0</v>
      </c>
      <c r="W239" s="100">
        <v>0</v>
      </c>
      <c r="X239" s="100">
        <v>0</v>
      </c>
      <c r="Y239" s="100">
        <v>0</v>
      </c>
      <c r="Z239" s="100">
        <v>0</v>
      </c>
      <c r="AA239" s="100">
        <v>0</v>
      </c>
      <c r="AB239" s="100">
        <v>0</v>
      </c>
      <c r="AC239" s="304">
        <v>0</v>
      </c>
    </row>
    <row r="240" spans="1:29" ht="36">
      <c r="A240" s="249">
        <v>40041162</v>
      </c>
      <c r="B240" s="103" t="s">
        <v>442</v>
      </c>
      <c r="C240" s="103" t="s">
        <v>27</v>
      </c>
      <c r="D240" s="103">
        <v>447</v>
      </c>
      <c r="E240" s="102" t="s">
        <v>148</v>
      </c>
      <c r="F240" s="289" t="s">
        <v>515</v>
      </c>
      <c r="G240" s="102" t="s">
        <v>100</v>
      </c>
      <c r="H240" s="102" t="s">
        <v>172</v>
      </c>
      <c r="I240" s="102" t="s">
        <v>444</v>
      </c>
      <c r="J240" s="101">
        <v>2022</v>
      </c>
      <c r="K240" s="102">
        <v>12150</v>
      </c>
      <c r="L240" s="122">
        <v>127551</v>
      </c>
      <c r="M240" s="102" t="s">
        <v>417</v>
      </c>
      <c r="N240" s="307" t="s">
        <v>223</v>
      </c>
      <c r="O240" s="311">
        <v>0</v>
      </c>
      <c r="P240" s="290">
        <v>0</v>
      </c>
      <c r="Q240" s="312">
        <f t="shared" si="5"/>
        <v>0</v>
      </c>
      <c r="R240" s="344">
        <v>0</v>
      </c>
      <c r="S240" s="100">
        <v>0</v>
      </c>
      <c r="T240" s="100">
        <v>0</v>
      </c>
      <c r="U240" s="100">
        <v>0</v>
      </c>
      <c r="V240" s="100">
        <v>0</v>
      </c>
      <c r="W240" s="100">
        <v>0</v>
      </c>
      <c r="X240" s="100">
        <v>0</v>
      </c>
      <c r="Y240" s="100">
        <v>0</v>
      </c>
      <c r="Z240" s="100">
        <v>0</v>
      </c>
      <c r="AA240" s="100">
        <v>0</v>
      </c>
      <c r="AB240" s="100">
        <v>0</v>
      </c>
      <c r="AC240" s="304">
        <v>0</v>
      </c>
    </row>
    <row r="241" spans="1:29" ht="36">
      <c r="A241" s="249">
        <v>40041168</v>
      </c>
      <c r="B241" s="103" t="s">
        <v>442</v>
      </c>
      <c r="C241" s="103" t="s">
        <v>27</v>
      </c>
      <c r="D241" s="103">
        <v>448</v>
      </c>
      <c r="E241" s="102" t="s">
        <v>148</v>
      </c>
      <c r="F241" s="289" t="s">
        <v>516</v>
      </c>
      <c r="G241" s="102" t="s">
        <v>100</v>
      </c>
      <c r="H241" s="102" t="s">
        <v>157</v>
      </c>
      <c r="I241" s="102" t="s">
        <v>444</v>
      </c>
      <c r="J241" s="101">
        <v>2022</v>
      </c>
      <c r="K241" s="102">
        <v>12150</v>
      </c>
      <c r="L241" s="122">
        <v>102556</v>
      </c>
      <c r="M241" s="102" t="s">
        <v>417</v>
      </c>
      <c r="N241" s="307" t="s">
        <v>223</v>
      </c>
      <c r="O241" s="311">
        <v>480</v>
      </c>
      <c r="P241" s="290">
        <v>480</v>
      </c>
      <c r="Q241" s="312">
        <f t="shared" si="5"/>
        <v>0</v>
      </c>
      <c r="R241" s="344">
        <v>0</v>
      </c>
      <c r="S241" s="100">
        <v>0</v>
      </c>
      <c r="T241" s="100">
        <v>0</v>
      </c>
      <c r="U241" s="100">
        <v>0</v>
      </c>
      <c r="V241" s="100">
        <v>0</v>
      </c>
      <c r="W241" s="100">
        <v>0</v>
      </c>
      <c r="X241" s="100">
        <v>0</v>
      </c>
      <c r="Y241" s="100">
        <v>0</v>
      </c>
      <c r="Z241" s="100">
        <v>0</v>
      </c>
      <c r="AA241" s="100">
        <v>0</v>
      </c>
      <c r="AB241" s="100">
        <v>0</v>
      </c>
      <c r="AC241" s="304">
        <v>0</v>
      </c>
    </row>
    <row r="242" spans="1:29" ht="24">
      <c r="A242" s="249">
        <v>40043075</v>
      </c>
      <c r="B242" s="103" t="s">
        <v>442</v>
      </c>
      <c r="C242" s="103" t="s">
        <v>27</v>
      </c>
      <c r="D242" s="103">
        <v>449</v>
      </c>
      <c r="E242" s="102" t="s">
        <v>148</v>
      </c>
      <c r="F242" s="289" t="s">
        <v>517</v>
      </c>
      <c r="G242" s="102" t="s">
        <v>100</v>
      </c>
      <c r="H242" s="102" t="s">
        <v>154</v>
      </c>
      <c r="I242" s="102" t="s">
        <v>151</v>
      </c>
      <c r="J242" s="101">
        <v>2022</v>
      </c>
      <c r="K242" s="102">
        <v>12456</v>
      </c>
      <c r="L242" s="122">
        <v>1000000</v>
      </c>
      <c r="M242" s="102" t="s">
        <v>518</v>
      </c>
      <c r="N242" s="307" t="s">
        <v>167</v>
      </c>
      <c r="O242" s="311">
        <v>0</v>
      </c>
      <c r="P242" s="290">
        <v>0</v>
      </c>
      <c r="Q242" s="312">
        <f t="shared" si="5"/>
        <v>0</v>
      </c>
      <c r="R242" s="344">
        <v>0</v>
      </c>
      <c r="S242" s="100">
        <v>0</v>
      </c>
      <c r="T242" s="100">
        <v>0</v>
      </c>
      <c r="U242" s="100">
        <v>0</v>
      </c>
      <c r="V242" s="100">
        <v>0</v>
      </c>
      <c r="W242" s="100">
        <v>0</v>
      </c>
      <c r="X242" s="100">
        <v>0</v>
      </c>
      <c r="Y242" s="100">
        <v>0</v>
      </c>
      <c r="Z242" s="100">
        <v>0</v>
      </c>
      <c r="AA242" s="100">
        <v>0</v>
      </c>
      <c r="AB242" s="100">
        <v>0</v>
      </c>
      <c r="AC242" s="304">
        <v>0</v>
      </c>
    </row>
    <row r="243" spans="1:29" ht="24">
      <c r="A243" s="249">
        <v>40041885</v>
      </c>
      <c r="B243" s="103" t="s">
        <v>442</v>
      </c>
      <c r="C243" s="103" t="s">
        <v>27</v>
      </c>
      <c r="D243" s="103" t="s">
        <v>519</v>
      </c>
      <c r="E243" s="102" t="s">
        <v>148</v>
      </c>
      <c r="F243" s="289" t="s">
        <v>520</v>
      </c>
      <c r="G243" s="102" t="s">
        <v>100</v>
      </c>
      <c r="H243" s="102" t="s">
        <v>154</v>
      </c>
      <c r="I243" s="102" t="s">
        <v>444</v>
      </c>
      <c r="J243" s="101">
        <v>2022</v>
      </c>
      <c r="K243" s="102">
        <v>12453</v>
      </c>
      <c r="L243" s="122">
        <v>250000</v>
      </c>
      <c r="M243" s="102" t="s">
        <v>504</v>
      </c>
      <c r="N243" s="307" t="s">
        <v>223</v>
      </c>
      <c r="O243" s="311">
        <v>6221</v>
      </c>
      <c r="P243" s="290">
        <v>6221</v>
      </c>
      <c r="Q243" s="312">
        <f t="shared" si="5"/>
        <v>0</v>
      </c>
      <c r="R243" s="344">
        <v>0</v>
      </c>
      <c r="S243" s="100">
        <v>0</v>
      </c>
      <c r="T243" s="100">
        <v>0</v>
      </c>
      <c r="U243" s="100">
        <v>0</v>
      </c>
      <c r="V243" s="100">
        <v>0</v>
      </c>
      <c r="W243" s="100">
        <v>0</v>
      </c>
      <c r="X243" s="100">
        <v>0</v>
      </c>
      <c r="Y243" s="100">
        <v>0</v>
      </c>
      <c r="Z243" s="100">
        <v>0</v>
      </c>
      <c r="AA243" s="100">
        <v>0</v>
      </c>
      <c r="AB243" s="100">
        <v>0</v>
      </c>
      <c r="AC243" s="304">
        <v>0</v>
      </c>
    </row>
    <row r="244" spans="1:29" ht="36">
      <c r="A244" s="249">
        <v>40036815</v>
      </c>
      <c r="B244" s="103" t="s">
        <v>442</v>
      </c>
      <c r="C244" s="103" t="s">
        <v>27</v>
      </c>
      <c r="D244" s="103">
        <v>454</v>
      </c>
      <c r="E244" s="102" t="s">
        <v>148</v>
      </c>
      <c r="F244" s="289" t="s">
        <v>521</v>
      </c>
      <c r="G244" s="102" t="s">
        <v>100</v>
      </c>
      <c r="H244" s="102" t="s">
        <v>172</v>
      </c>
      <c r="I244" s="102" t="s">
        <v>151</v>
      </c>
      <c r="J244" s="101">
        <v>2022</v>
      </c>
      <c r="K244" s="102">
        <v>12542</v>
      </c>
      <c r="L244" s="122">
        <v>1068404.2109999999</v>
      </c>
      <c r="M244" s="102" t="s">
        <v>522</v>
      </c>
      <c r="N244" s="307" t="s">
        <v>167</v>
      </c>
      <c r="O244" s="311">
        <v>0</v>
      </c>
      <c r="P244" s="290">
        <v>0</v>
      </c>
      <c r="Q244" s="312">
        <f t="shared" si="5"/>
        <v>0</v>
      </c>
      <c r="R244" s="344">
        <v>0</v>
      </c>
      <c r="S244" s="100">
        <v>0</v>
      </c>
      <c r="T244" s="100">
        <v>0</v>
      </c>
      <c r="U244" s="100">
        <v>0</v>
      </c>
      <c r="V244" s="100">
        <v>0</v>
      </c>
      <c r="W244" s="100">
        <v>0</v>
      </c>
      <c r="X244" s="100">
        <v>0</v>
      </c>
      <c r="Y244" s="100">
        <v>0</v>
      </c>
      <c r="Z244" s="100">
        <v>0</v>
      </c>
      <c r="AA244" s="100">
        <v>0</v>
      </c>
      <c r="AB244" s="100">
        <v>0</v>
      </c>
      <c r="AC244" s="304">
        <v>0</v>
      </c>
    </row>
    <row r="245" spans="1:29" ht="36">
      <c r="A245" s="249">
        <v>40036472</v>
      </c>
      <c r="B245" s="103" t="s">
        <v>442</v>
      </c>
      <c r="C245" s="103" t="s">
        <v>27</v>
      </c>
      <c r="D245" s="103">
        <v>457</v>
      </c>
      <c r="E245" s="102" t="s">
        <v>148</v>
      </c>
      <c r="F245" s="289" t="s">
        <v>523</v>
      </c>
      <c r="G245" s="102" t="s">
        <v>100</v>
      </c>
      <c r="H245" s="102" t="s">
        <v>447</v>
      </c>
      <c r="I245" s="102" t="s">
        <v>151</v>
      </c>
      <c r="J245" s="101">
        <v>2023</v>
      </c>
      <c r="K245" s="102">
        <v>13095</v>
      </c>
      <c r="L245" s="122">
        <v>1598200</v>
      </c>
      <c r="M245" s="102" t="s">
        <v>496</v>
      </c>
      <c r="N245" s="307" t="s">
        <v>167</v>
      </c>
      <c r="O245" s="311">
        <v>609284</v>
      </c>
      <c r="P245" s="290">
        <v>609284</v>
      </c>
      <c r="Q245" s="312">
        <f t="shared" si="5"/>
        <v>2580.7049999999999</v>
      </c>
      <c r="R245" s="344">
        <v>0</v>
      </c>
      <c r="S245" s="100">
        <v>0</v>
      </c>
      <c r="T245" s="100">
        <v>2580.7049999999999</v>
      </c>
      <c r="U245" s="100">
        <v>0</v>
      </c>
      <c r="V245" s="100">
        <v>0</v>
      </c>
      <c r="W245" s="100">
        <v>0</v>
      </c>
      <c r="X245" s="100">
        <v>0</v>
      </c>
      <c r="Y245" s="100">
        <v>0</v>
      </c>
      <c r="Z245" s="100">
        <v>0</v>
      </c>
      <c r="AA245" s="100">
        <v>0</v>
      </c>
      <c r="AB245" s="100">
        <v>0</v>
      </c>
      <c r="AC245" s="304">
        <v>0</v>
      </c>
    </row>
    <row r="246" spans="1:29" ht="48">
      <c r="A246" s="249">
        <v>40056103</v>
      </c>
      <c r="B246" s="103" t="s">
        <v>442</v>
      </c>
      <c r="C246" s="103" t="s">
        <v>27</v>
      </c>
      <c r="D246" s="103">
        <v>460</v>
      </c>
      <c r="E246" s="102" t="s">
        <v>148</v>
      </c>
      <c r="F246" s="289" t="s">
        <v>524</v>
      </c>
      <c r="G246" s="102" t="s">
        <v>100</v>
      </c>
      <c r="H246" s="102" t="s">
        <v>367</v>
      </c>
      <c r="I246" s="102" t="s">
        <v>444</v>
      </c>
      <c r="J246" s="101">
        <v>2023</v>
      </c>
      <c r="K246" s="102">
        <v>13478</v>
      </c>
      <c r="L246" s="122">
        <v>154723</v>
      </c>
      <c r="M246" s="102" t="s">
        <v>417</v>
      </c>
      <c r="N246" s="307" t="s">
        <v>926</v>
      </c>
      <c r="O246" s="311">
        <v>154723</v>
      </c>
      <c r="P246" s="290">
        <v>154723</v>
      </c>
      <c r="Q246" s="312">
        <f t="shared" si="5"/>
        <v>0</v>
      </c>
      <c r="R246" s="344">
        <v>0</v>
      </c>
      <c r="S246" s="100">
        <v>0</v>
      </c>
      <c r="T246" s="100">
        <v>0</v>
      </c>
      <c r="U246" s="100">
        <v>0</v>
      </c>
      <c r="V246" s="100">
        <v>0</v>
      </c>
      <c r="W246" s="100">
        <v>0</v>
      </c>
      <c r="X246" s="100">
        <v>0</v>
      </c>
      <c r="Y246" s="100">
        <v>0</v>
      </c>
      <c r="Z246" s="100">
        <v>0</v>
      </c>
      <c r="AA246" s="100">
        <v>0</v>
      </c>
      <c r="AB246" s="100">
        <v>0</v>
      </c>
      <c r="AC246" s="304">
        <v>0</v>
      </c>
    </row>
    <row r="247" spans="1:29" ht="24">
      <c r="A247" s="249">
        <v>40055713</v>
      </c>
      <c r="B247" s="103" t="s">
        <v>442</v>
      </c>
      <c r="C247" s="103" t="s">
        <v>27</v>
      </c>
      <c r="D247" s="103">
        <v>461</v>
      </c>
      <c r="E247" s="102" t="s">
        <v>148</v>
      </c>
      <c r="F247" s="289" t="s">
        <v>525</v>
      </c>
      <c r="G247" s="102" t="s">
        <v>100</v>
      </c>
      <c r="H247" s="102" t="s">
        <v>154</v>
      </c>
      <c r="I247" s="102" t="s">
        <v>444</v>
      </c>
      <c r="J247" s="101">
        <v>2023</v>
      </c>
      <c r="K247" s="102">
        <v>13568</v>
      </c>
      <c r="L247" s="122">
        <v>447200</v>
      </c>
      <c r="M247" s="102" t="s">
        <v>526</v>
      </c>
      <c r="N247" s="307" t="s">
        <v>167</v>
      </c>
      <c r="O247" s="311">
        <v>0</v>
      </c>
      <c r="P247" s="290">
        <v>0</v>
      </c>
      <c r="Q247" s="312">
        <f t="shared" si="5"/>
        <v>0</v>
      </c>
      <c r="R247" s="344">
        <v>0</v>
      </c>
      <c r="S247" s="100">
        <v>0</v>
      </c>
      <c r="T247" s="100">
        <v>0</v>
      </c>
      <c r="U247" s="100">
        <v>0</v>
      </c>
      <c r="V247" s="100">
        <v>0</v>
      </c>
      <c r="W247" s="100">
        <v>0</v>
      </c>
      <c r="X247" s="100">
        <v>0</v>
      </c>
      <c r="Y247" s="100">
        <v>0</v>
      </c>
      <c r="Z247" s="100">
        <v>0</v>
      </c>
      <c r="AA247" s="100">
        <v>0</v>
      </c>
      <c r="AB247" s="100">
        <v>0</v>
      </c>
      <c r="AC247" s="304">
        <v>0</v>
      </c>
    </row>
    <row r="248" spans="1:29" ht="24">
      <c r="A248" s="249">
        <v>40046475</v>
      </c>
      <c r="B248" s="103" t="s">
        <v>442</v>
      </c>
      <c r="C248" s="103" t="s">
        <v>27</v>
      </c>
      <c r="D248" s="103" t="s">
        <v>527</v>
      </c>
      <c r="E248" s="102" t="s">
        <v>148</v>
      </c>
      <c r="F248" s="289" t="s">
        <v>528</v>
      </c>
      <c r="G248" s="102" t="s">
        <v>100</v>
      </c>
      <c r="H248" s="102" t="s">
        <v>154</v>
      </c>
      <c r="I248" s="102" t="s">
        <v>444</v>
      </c>
      <c r="J248" s="101">
        <v>2023</v>
      </c>
      <c r="K248" s="102">
        <v>13524</v>
      </c>
      <c r="L248" s="122">
        <v>1299877</v>
      </c>
      <c r="M248" s="102" t="s">
        <v>526</v>
      </c>
      <c r="N248" s="307" t="s">
        <v>167</v>
      </c>
      <c r="O248" s="311">
        <v>21050</v>
      </c>
      <c r="P248" s="290">
        <v>21050</v>
      </c>
      <c r="Q248" s="312">
        <f t="shared" si="5"/>
        <v>0</v>
      </c>
      <c r="R248" s="344">
        <v>0</v>
      </c>
      <c r="S248" s="100">
        <v>0</v>
      </c>
      <c r="T248" s="100">
        <v>0</v>
      </c>
      <c r="U248" s="100">
        <v>0</v>
      </c>
      <c r="V248" s="100">
        <v>0</v>
      </c>
      <c r="W248" s="100">
        <v>0</v>
      </c>
      <c r="X248" s="100">
        <v>0</v>
      </c>
      <c r="Y248" s="100">
        <v>0</v>
      </c>
      <c r="Z248" s="100">
        <v>0</v>
      </c>
      <c r="AA248" s="100">
        <v>0</v>
      </c>
      <c r="AB248" s="100">
        <v>0</v>
      </c>
      <c r="AC248" s="304">
        <v>0</v>
      </c>
    </row>
    <row r="249" spans="1:29" ht="24">
      <c r="A249" s="249">
        <v>40053081</v>
      </c>
      <c r="B249" s="103" t="s">
        <v>442</v>
      </c>
      <c r="C249" s="103" t="s">
        <v>27</v>
      </c>
      <c r="D249" s="103">
        <v>463</v>
      </c>
      <c r="E249" s="102" t="s">
        <v>148</v>
      </c>
      <c r="F249" s="289" t="s">
        <v>529</v>
      </c>
      <c r="G249" s="102" t="s">
        <v>100</v>
      </c>
      <c r="H249" s="102" t="s">
        <v>154</v>
      </c>
      <c r="I249" s="102" t="s">
        <v>444</v>
      </c>
      <c r="J249" s="101">
        <v>2023</v>
      </c>
      <c r="K249" s="102">
        <v>13523</v>
      </c>
      <c r="L249" s="122">
        <v>840000</v>
      </c>
      <c r="M249" s="102" t="s">
        <v>504</v>
      </c>
      <c r="N249" s="307" t="s">
        <v>167</v>
      </c>
      <c r="O249" s="311">
        <v>40000</v>
      </c>
      <c r="P249" s="290">
        <v>40000</v>
      </c>
      <c r="Q249" s="312">
        <f t="shared" si="5"/>
        <v>0</v>
      </c>
      <c r="R249" s="344">
        <v>0</v>
      </c>
      <c r="S249" s="100">
        <v>0</v>
      </c>
      <c r="T249" s="100">
        <v>0</v>
      </c>
      <c r="U249" s="100">
        <v>0</v>
      </c>
      <c r="V249" s="100">
        <v>0</v>
      </c>
      <c r="W249" s="100">
        <v>0</v>
      </c>
      <c r="X249" s="100">
        <v>0</v>
      </c>
      <c r="Y249" s="100">
        <v>0</v>
      </c>
      <c r="Z249" s="100">
        <v>0</v>
      </c>
      <c r="AA249" s="100">
        <v>0</v>
      </c>
      <c r="AB249" s="100">
        <v>0</v>
      </c>
      <c r="AC249" s="304">
        <v>0</v>
      </c>
    </row>
    <row r="250" spans="1:29" ht="24">
      <c r="A250" s="249">
        <v>40039511</v>
      </c>
      <c r="B250" s="103" t="s">
        <v>442</v>
      </c>
      <c r="C250" s="103" t="s">
        <v>27</v>
      </c>
      <c r="D250" s="103">
        <v>464</v>
      </c>
      <c r="E250" s="102" t="s">
        <v>148</v>
      </c>
      <c r="F250" s="289" t="s">
        <v>530</v>
      </c>
      <c r="G250" s="102" t="s">
        <v>100</v>
      </c>
      <c r="H250" s="102" t="s">
        <v>154</v>
      </c>
      <c r="I250" s="102" t="s">
        <v>444</v>
      </c>
      <c r="J250" s="101">
        <v>2023</v>
      </c>
      <c r="K250" s="102">
        <v>13523</v>
      </c>
      <c r="L250" s="122">
        <v>1490000</v>
      </c>
      <c r="M250" s="102" t="s">
        <v>504</v>
      </c>
      <c r="N250" s="307" t="s">
        <v>167</v>
      </c>
      <c r="O250" s="311">
        <v>290000</v>
      </c>
      <c r="P250" s="290">
        <v>290000</v>
      </c>
      <c r="Q250" s="312">
        <f t="shared" si="5"/>
        <v>0</v>
      </c>
      <c r="R250" s="344">
        <v>0</v>
      </c>
      <c r="S250" s="100">
        <v>0</v>
      </c>
      <c r="T250" s="100">
        <v>0</v>
      </c>
      <c r="U250" s="100">
        <v>0</v>
      </c>
      <c r="V250" s="100">
        <v>0</v>
      </c>
      <c r="W250" s="100">
        <v>0</v>
      </c>
      <c r="X250" s="100">
        <v>0</v>
      </c>
      <c r="Y250" s="100">
        <v>0</v>
      </c>
      <c r="Z250" s="100">
        <v>0</v>
      </c>
      <c r="AA250" s="100">
        <v>0</v>
      </c>
      <c r="AB250" s="100">
        <v>0</v>
      </c>
      <c r="AC250" s="304">
        <v>0</v>
      </c>
    </row>
    <row r="251" spans="1:29" ht="24">
      <c r="A251" s="249">
        <v>40047555</v>
      </c>
      <c r="B251" s="103" t="s">
        <v>442</v>
      </c>
      <c r="C251" s="103" t="s">
        <v>27</v>
      </c>
      <c r="D251" s="103">
        <v>465</v>
      </c>
      <c r="E251" s="102" t="s">
        <v>148</v>
      </c>
      <c r="F251" s="289" t="s">
        <v>531</v>
      </c>
      <c r="G251" s="102" t="s">
        <v>100</v>
      </c>
      <c r="H251" s="102" t="s">
        <v>154</v>
      </c>
      <c r="I251" s="102" t="s">
        <v>444</v>
      </c>
      <c r="J251" s="101">
        <v>2023</v>
      </c>
      <c r="K251" s="102">
        <v>13479</v>
      </c>
      <c r="L251" s="122">
        <v>2690000</v>
      </c>
      <c r="M251" s="102" t="s">
        <v>504</v>
      </c>
      <c r="N251" s="307" t="s">
        <v>167</v>
      </c>
      <c r="O251" s="311">
        <v>190000</v>
      </c>
      <c r="P251" s="290">
        <v>190000</v>
      </c>
      <c r="Q251" s="312">
        <f t="shared" ref="Q251:Q306" si="6">SUM(R251:T251)</f>
        <v>0</v>
      </c>
      <c r="R251" s="344">
        <v>0</v>
      </c>
      <c r="S251" s="100">
        <v>0</v>
      </c>
      <c r="T251" s="100">
        <v>0</v>
      </c>
      <c r="U251" s="100">
        <v>0</v>
      </c>
      <c r="V251" s="100">
        <v>0</v>
      </c>
      <c r="W251" s="100">
        <v>0</v>
      </c>
      <c r="X251" s="100">
        <v>0</v>
      </c>
      <c r="Y251" s="100">
        <v>0</v>
      </c>
      <c r="Z251" s="100">
        <v>0</v>
      </c>
      <c r="AA251" s="100">
        <v>0</v>
      </c>
      <c r="AB251" s="100">
        <v>0</v>
      </c>
      <c r="AC251" s="304">
        <v>0</v>
      </c>
    </row>
    <row r="252" spans="1:29" ht="24">
      <c r="A252" s="249">
        <v>40045727</v>
      </c>
      <c r="B252" s="103" t="s">
        <v>442</v>
      </c>
      <c r="C252" s="103" t="s">
        <v>27</v>
      </c>
      <c r="D252" s="103" t="s">
        <v>532</v>
      </c>
      <c r="E252" s="102" t="s">
        <v>148</v>
      </c>
      <c r="F252" s="289" t="s">
        <v>533</v>
      </c>
      <c r="G252" s="102" t="s">
        <v>100</v>
      </c>
      <c r="H252" s="102" t="s">
        <v>150</v>
      </c>
      <c r="I252" s="102" t="s">
        <v>444</v>
      </c>
      <c r="J252" s="101">
        <v>2023</v>
      </c>
      <c r="K252" s="102">
        <v>13522</v>
      </c>
      <c r="L252" s="122">
        <v>769000</v>
      </c>
      <c r="M252" s="102" t="s">
        <v>213</v>
      </c>
      <c r="N252" s="307" t="s">
        <v>167</v>
      </c>
      <c r="O252" s="311">
        <v>159689</v>
      </c>
      <c r="P252" s="290">
        <v>159689</v>
      </c>
      <c r="Q252" s="312">
        <f t="shared" si="6"/>
        <v>0</v>
      </c>
      <c r="R252" s="344">
        <v>0</v>
      </c>
      <c r="S252" s="100">
        <v>0</v>
      </c>
      <c r="T252" s="100">
        <v>0</v>
      </c>
      <c r="U252" s="100">
        <v>0</v>
      </c>
      <c r="V252" s="100">
        <v>0</v>
      </c>
      <c r="W252" s="100">
        <v>0</v>
      </c>
      <c r="X252" s="100">
        <v>0</v>
      </c>
      <c r="Y252" s="100">
        <v>0</v>
      </c>
      <c r="Z252" s="100">
        <v>0</v>
      </c>
      <c r="AA252" s="100">
        <v>0</v>
      </c>
      <c r="AB252" s="100">
        <v>0</v>
      </c>
      <c r="AC252" s="304">
        <v>0</v>
      </c>
    </row>
    <row r="253" spans="1:29" ht="36">
      <c r="A253" s="249">
        <v>40059262</v>
      </c>
      <c r="B253" s="103" t="s">
        <v>442</v>
      </c>
      <c r="C253" s="103" t="s">
        <v>27</v>
      </c>
      <c r="D253" s="103">
        <v>467</v>
      </c>
      <c r="E253" s="102" t="s">
        <v>148</v>
      </c>
      <c r="F253" s="289" t="s">
        <v>534</v>
      </c>
      <c r="G253" s="102" t="s">
        <v>100</v>
      </c>
      <c r="H253" s="102" t="s">
        <v>237</v>
      </c>
      <c r="I253" s="102" t="s">
        <v>444</v>
      </c>
      <c r="J253" s="101">
        <v>2023</v>
      </c>
      <c r="K253" s="102">
        <v>13639</v>
      </c>
      <c r="L253" s="122">
        <v>150000</v>
      </c>
      <c r="M253" s="102" t="s">
        <v>417</v>
      </c>
      <c r="N253" s="307" t="s">
        <v>927</v>
      </c>
      <c r="O253" s="311">
        <v>122000</v>
      </c>
      <c r="P253" s="290">
        <v>122000</v>
      </c>
      <c r="Q253" s="312">
        <f t="shared" si="6"/>
        <v>0</v>
      </c>
      <c r="R253" s="344">
        <v>0</v>
      </c>
      <c r="S253" s="100">
        <v>0</v>
      </c>
      <c r="T253" s="100">
        <v>0</v>
      </c>
      <c r="U253" s="100">
        <v>0</v>
      </c>
      <c r="V253" s="100">
        <v>0</v>
      </c>
      <c r="W253" s="100">
        <v>0</v>
      </c>
      <c r="X253" s="100">
        <v>0</v>
      </c>
      <c r="Y253" s="100">
        <v>0</v>
      </c>
      <c r="Z253" s="100">
        <v>0</v>
      </c>
      <c r="AA253" s="100">
        <v>0</v>
      </c>
      <c r="AB253" s="100">
        <v>0</v>
      </c>
      <c r="AC253" s="304">
        <v>0</v>
      </c>
    </row>
    <row r="254" spans="1:29" ht="36">
      <c r="A254" s="249">
        <v>40059261</v>
      </c>
      <c r="B254" s="103" t="s">
        <v>442</v>
      </c>
      <c r="C254" s="103" t="s">
        <v>27</v>
      </c>
      <c r="D254" s="103">
        <v>468</v>
      </c>
      <c r="E254" s="102" t="s">
        <v>148</v>
      </c>
      <c r="F254" s="289" t="s">
        <v>535</v>
      </c>
      <c r="G254" s="102" t="s">
        <v>100</v>
      </c>
      <c r="H254" s="102" t="s">
        <v>172</v>
      </c>
      <c r="I254" s="102" t="s">
        <v>444</v>
      </c>
      <c r="J254" s="101">
        <v>2023</v>
      </c>
      <c r="K254" s="102">
        <v>13639</v>
      </c>
      <c r="L254" s="122">
        <v>126000</v>
      </c>
      <c r="M254" s="102" t="s">
        <v>417</v>
      </c>
      <c r="N254" s="307" t="s">
        <v>264</v>
      </c>
      <c r="O254" s="311">
        <v>75600</v>
      </c>
      <c r="P254" s="290">
        <v>75600</v>
      </c>
      <c r="Q254" s="312">
        <f t="shared" si="6"/>
        <v>0</v>
      </c>
      <c r="R254" s="344">
        <v>0</v>
      </c>
      <c r="S254" s="100">
        <v>0</v>
      </c>
      <c r="T254" s="100">
        <v>0</v>
      </c>
      <c r="U254" s="100">
        <v>0</v>
      </c>
      <c r="V254" s="100">
        <v>0</v>
      </c>
      <c r="W254" s="100">
        <v>0</v>
      </c>
      <c r="X254" s="100">
        <v>0</v>
      </c>
      <c r="Y254" s="100">
        <v>0</v>
      </c>
      <c r="Z254" s="100">
        <v>0</v>
      </c>
      <c r="AA254" s="100">
        <v>0</v>
      </c>
      <c r="AB254" s="100">
        <v>0</v>
      </c>
      <c r="AC254" s="304">
        <v>0</v>
      </c>
    </row>
    <row r="255" spans="1:29" ht="36">
      <c r="A255" s="249">
        <v>40059256</v>
      </c>
      <c r="B255" s="103" t="s">
        <v>442</v>
      </c>
      <c r="C255" s="103" t="s">
        <v>27</v>
      </c>
      <c r="D255" s="103">
        <v>469</v>
      </c>
      <c r="E255" s="102" t="s">
        <v>148</v>
      </c>
      <c r="F255" s="289" t="s">
        <v>536</v>
      </c>
      <c r="G255" s="102" t="s">
        <v>100</v>
      </c>
      <c r="H255" s="102" t="s">
        <v>157</v>
      </c>
      <c r="I255" s="102" t="s">
        <v>444</v>
      </c>
      <c r="J255" s="101">
        <v>2023</v>
      </c>
      <c r="K255" s="102">
        <v>13639</v>
      </c>
      <c r="L255" s="122">
        <v>135000</v>
      </c>
      <c r="M255" s="102" t="s">
        <v>417</v>
      </c>
      <c r="N255" s="307" t="s">
        <v>927</v>
      </c>
      <c r="O255" s="311">
        <v>81000</v>
      </c>
      <c r="P255" s="290">
        <v>81000</v>
      </c>
      <c r="Q255" s="312">
        <f t="shared" si="6"/>
        <v>0</v>
      </c>
      <c r="R255" s="344">
        <v>0</v>
      </c>
      <c r="S255" s="100">
        <v>0</v>
      </c>
      <c r="T255" s="100">
        <v>0</v>
      </c>
      <c r="U255" s="100">
        <v>0</v>
      </c>
      <c r="V255" s="100">
        <v>0</v>
      </c>
      <c r="W255" s="100">
        <v>0</v>
      </c>
      <c r="X255" s="100">
        <v>0</v>
      </c>
      <c r="Y255" s="100">
        <v>0</v>
      </c>
      <c r="Z255" s="100">
        <v>0</v>
      </c>
      <c r="AA255" s="100">
        <v>0</v>
      </c>
      <c r="AB255" s="100">
        <v>0</v>
      </c>
      <c r="AC255" s="304">
        <v>0</v>
      </c>
    </row>
    <row r="256" spans="1:29" ht="36">
      <c r="A256" s="249">
        <v>40059264</v>
      </c>
      <c r="B256" s="103" t="s">
        <v>442</v>
      </c>
      <c r="C256" s="103" t="s">
        <v>27</v>
      </c>
      <c r="D256" s="103">
        <v>470</v>
      </c>
      <c r="E256" s="102" t="s">
        <v>148</v>
      </c>
      <c r="F256" s="289" t="s">
        <v>537</v>
      </c>
      <c r="G256" s="102" t="s">
        <v>100</v>
      </c>
      <c r="H256" s="102" t="s">
        <v>172</v>
      </c>
      <c r="I256" s="102" t="s">
        <v>444</v>
      </c>
      <c r="J256" s="101">
        <v>2023</v>
      </c>
      <c r="K256" s="102">
        <v>13639</v>
      </c>
      <c r="L256" s="122">
        <v>70000</v>
      </c>
      <c r="M256" s="102" t="s">
        <v>490</v>
      </c>
      <c r="N256" s="307" t="s">
        <v>167</v>
      </c>
      <c r="O256" s="311">
        <v>28000</v>
      </c>
      <c r="P256" s="290">
        <v>28000</v>
      </c>
      <c r="Q256" s="312">
        <f t="shared" si="6"/>
        <v>10316</v>
      </c>
      <c r="R256" s="344">
        <v>0</v>
      </c>
      <c r="S256" s="100">
        <v>0</v>
      </c>
      <c r="T256" s="100">
        <v>10316</v>
      </c>
      <c r="U256" s="100">
        <v>0</v>
      </c>
      <c r="V256" s="100">
        <v>0</v>
      </c>
      <c r="W256" s="100">
        <v>0</v>
      </c>
      <c r="X256" s="100">
        <v>0</v>
      </c>
      <c r="Y256" s="100">
        <v>0</v>
      </c>
      <c r="Z256" s="100">
        <v>0</v>
      </c>
      <c r="AA256" s="100">
        <v>0</v>
      </c>
      <c r="AB256" s="100">
        <v>0</v>
      </c>
      <c r="AC256" s="304">
        <v>0</v>
      </c>
    </row>
    <row r="257" spans="1:29" ht="24">
      <c r="A257" s="249">
        <v>40058940</v>
      </c>
      <c r="B257" s="103" t="s">
        <v>442</v>
      </c>
      <c r="C257" s="103" t="s">
        <v>27</v>
      </c>
      <c r="D257" s="103">
        <v>471</v>
      </c>
      <c r="E257" s="102" t="s">
        <v>148</v>
      </c>
      <c r="F257" s="289" t="s">
        <v>538</v>
      </c>
      <c r="G257" s="102" t="s">
        <v>100</v>
      </c>
      <c r="H257" s="102" t="s">
        <v>154</v>
      </c>
      <c r="I257" s="102" t="s">
        <v>444</v>
      </c>
      <c r="J257" s="101">
        <v>2023</v>
      </c>
      <c r="K257" s="102">
        <v>13061</v>
      </c>
      <c r="L257" s="122">
        <v>2000000</v>
      </c>
      <c r="M257" s="102" t="s">
        <v>526</v>
      </c>
      <c r="N257" s="307" t="s">
        <v>167</v>
      </c>
      <c r="O257" s="311">
        <v>31288</v>
      </c>
      <c r="P257" s="290">
        <v>31288</v>
      </c>
      <c r="Q257" s="312">
        <f t="shared" si="6"/>
        <v>0</v>
      </c>
      <c r="R257" s="344">
        <v>0</v>
      </c>
      <c r="S257" s="100">
        <v>0</v>
      </c>
      <c r="T257" s="100">
        <v>0</v>
      </c>
      <c r="U257" s="100">
        <v>0</v>
      </c>
      <c r="V257" s="100">
        <v>0</v>
      </c>
      <c r="W257" s="100">
        <v>0</v>
      </c>
      <c r="X257" s="100">
        <v>0</v>
      </c>
      <c r="Y257" s="100">
        <v>0</v>
      </c>
      <c r="Z257" s="100">
        <v>0</v>
      </c>
      <c r="AA257" s="100">
        <v>0</v>
      </c>
      <c r="AB257" s="100">
        <v>0</v>
      </c>
      <c r="AC257" s="304">
        <v>0</v>
      </c>
    </row>
    <row r="258" spans="1:29" ht="36">
      <c r="A258" s="249">
        <v>40057561</v>
      </c>
      <c r="B258" s="103" t="s">
        <v>442</v>
      </c>
      <c r="C258" s="103" t="s">
        <v>27</v>
      </c>
      <c r="D258" s="103">
        <v>472</v>
      </c>
      <c r="E258" s="102" t="s">
        <v>148</v>
      </c>
      <c r="F258" s="289" t="s">
        <v>539</v>
      </c>
      <c r="G258" s="102" t="s">
        <v>100</v>
      </c>
      <c r="H258" s="102" t="s">
        <v>317</v>
      </c>
      <c r="I258" s="102" t="s">
        <v>151</v>
      </c>
      <c r="J258" s="101">
        <v>2024</v>
      </c>
      <c r="K258" s="102">
        <v>13925</v>
      </c>
      <c r="L258" s="122">
        <v>401752</v>
      </c>
      <c r="M258" s="102" t="s">
        <v>540</v>
      </c>
      <c r="N258" s="307" t="s">
        <v>167</v>
      </c>
      <c r="O258" s="311">
        <v>222193</v>
      </c>
      <c r="P258" s="290">
        <v>222193</v>
      </c>
      <c r="Q258" s="312">
        <f t="shared" si="6"/>
        <v>9975.1859999999997</v>
      </c>
      <c r="R258" s="344">
        <v>0</v>
      </c>
      <c r="S258" s="100">
        <v>0</v>
      </c>
      <c r="T258" s="100">
        <v>9975.1859999999997</v>
      </c>
      <c r="U258" s="100">
        <v>0</v>
      </c>
      <c r="V258" s="100">
        <v>0</v>
      </c>
      <c r="W258" s="100">
        <v>0</v>
      </c>
      <c r="X258" s="100">
        <v>0</v>
      </c>
      <c r="Y258" s="100">
        <v>0</v>
      </c>
      <c r="Z258" s="100">
        <v>0</v>
      </c>
      <c r="AA258" s="100">
        <v>0</v>
      </c>
      <c r="AB258" s="100">
        <v>0</v>
      </c>
      <c r="AC258" s="304">
        <v>0</v>
      </c>
    </row>
    <row r="259" spans="1:29" ht="36">
      <c r="A259" s="249">
        <v>40064862</v>
      </c>
      <c r="B259" s="103" t="s">
        <v>442</v>
      </c>
      <c r="C259" s="103" t="s">
        <v>27</v>
      </c>
      <c r="D259" s="103">
        <v>475</v>
      </c>
      <c r="E259" s="102" t="s">
        <v>148</v>
      </c>
      <c r="F259" s="289" t="s">
        <v>541</v>
      </c>
      <c r="G259" s="102" t="s">
        <v>100</v>
      </c>
      <c r="H259" s="102" t="s">
        <v>157</v>
      </c>
      <c r="I259" s="102" t="s">
        <v>444</v>
      </c>
      <c r="J259" s="101">
        <v>2024</v>
      </c>
      <c r="K259" s="102">
        <v>14177</v>
      </c>
      <c r="L259" s="122">
        <v>149750</v>
      </c>
      <c r="M259" s="102" t="s">
        <v>417</v>
      </c>
      <c r="N259" s="307" t="s">
        <v>264</v>
      </c>
      <c r="O259" s="311">
        <v>89850</v>
      </c>
      <c r="P259" s="290">
        <v>89850</v>
      </c>
      <c r="Q259" s="312">
        <f t="shared" si="6"/>
        <v>0</v>
      </c>
      <c r="R259" s="344">
        <v>0</v>
      </c>
      <c r="S259" s="100">
        <v>0</v>
      </c>
      <c r="T259" s="100">
        <v>0</v>
      </c>
      <c r="U259" s="100">
        <v>0</v>
      </c>
      <c r="V259" s="100">
        <v>0</v>
      </c>
      <c r="W259" s="100">
        <v>0</v>
      </c>
      <c r="X259" s="100">
        <v>0</v>
      </c>
      <c r="Y259" s="100">
        <v>0</v>
      </c>
      <c r="Z259" s="100">
        <v>0</v>
      </c>
      <c r="AA259" s="100">
        <v>0</v>
      </c>
      <c r="AB259" s="100">
        <v>0</v>
      </c>
      <c r="AC259" s="304">
        <v>0</v>
      </c>
    </row>
    <row r="260" spans="1:29" ht="36">
      <c r="A260" s="249">
        <v>40064864</v>
      </c>
      <c r="B260" s="103" t="s">
        <v>442</v>
      </c>
      <c r="C260" s="103" t="s">
        <v>27</v>
      </c>
      <c r="D260" s="103">
        <v>476</v>
      </c>
      <c r="E260" s="102" t="s">
        <v>148</v>
      </c>
      <c r="F260" s="289" t="s">
        <v>542</v>
      </c>
      <c r="G260" s="102" t="s">
        <v>100</v>
      </c>
      <c r="H260" s="102" t="s">
        <v>157</v>
      </c>
      <c r="I260" s="102" t="s">
        <v>444</v>
      </c>
      <c r="J260" s="101">
        <v>2024</v>
      </c>
      <c r="K260" s="102">
        <v>14177</v>
      </c>
      <c r="L260" s="122">
        <v>150000</v>
      </c>
      <c r="M260" s="102" t="s">
        <v>417</v>
      </c>
      <c r="N260" s="307" t="s">
        <v>167</v>
      </c>
      <c r="O260" s="311">
        <v>90000</v>
      </c>
      <c r="P260" s="290">
        <v>90000</v>
      </c>
      <c r="Q260" s="312">
        <f t="shared" si="6"/>
        <v>0</v>
      </c>
      <c r="R260" s="344">
        <v>0</v>
      </c>
      <c r="S260" s="100">
        <v>0</v>
      </c>
      <c r="T260" s="100">
        <v>0</v>
      </c>
      <c r="U260" s="100">
        <v>0</v>
      </c>
      <c r="V260" s="100">
        <v>0</v>
      </c>
      <c r="W260" s="100">
        <v>0</v>
      </c>
      <c r="X260" s="100">
        <v>0</v>
      </c>
      <c r="Y260" s="100">
        <v>0</v>
      </c>
      <c r="Z260" s="100">
        <v>0</v>
      </c>
      <c r="AA260" s="100">
        <v>0</v>
      </c>
      <c r="AB260" s="100">
        <v>0</v>
      </c>
      <c r="AC260" s="304">
        <v>0</v>
      </c>
    </row>
    <row r="261" spans="1:29" ht="36">
      <c r="A261" s="249">
        <v>40064868</v>
      </c>
      <c r="B261" s="103" t="s">
        <v>442</v>
      </c>
      <c r="C261" s="103" t="s">
        <v>27</v>
      </c>
      <c r="D261" s="103">
        <v>477</v>
      </c>
      <c r="E261" s="102" t="s">
        <v>148</v>
      </c>
      <c r="F261" s="289" t="s">
        <v>543</v>
      </c>
      <c r="G261" s="102" t="s">
        <v>100</v>
      </c>
      <c r="H261" s="102" t="s">
        <v>172</v>
      </c>
      <c r="I261" s="102" t="s">
        <v>444</v>
      </c>
      <c r="J261" s="101">
        <v>2024</v>
      </c>
      <c r="K261" s="102">
        <v>14177</v>
      </c>
      <c r="L261" s="122">
        <v>148800</v>
      </c>
      <c r="M261" s="102" t="s">
        <v>417</v>
      </c>
      <c r="N261" s="307" t="s">
        <v>294</v>
      </c>
      <c r="O261" s="311">
        <v>89280</v>
      </c>
      <c r="P261" s="290">
        <v>89280</v>
      </c>
      <c r="Q261" s="312">
        <f t="shared" si="6"/>
        <v>0</v>
      </c>
      <c r="R261" s="344">
        <v>0</v>
      </c>
      <c r="S261" s="100">
        <v>0</v>
      </c>
      <c r="T261" s="100">
        <v>0</v>
      </c>
      <c r="U261" s="100">
        <v>0</v>
      </c>
      <c r="V261" s="100">
        <v>0</v>
      </c>
      <c r="W261" s="100">
        <v>0</v>
      </c>
      <c r="X261" s="100">
        <v>0</v>
      </c>
      <c r="Y261" s="100">
        <v>0</v>
      </c>
      <c r="Z261" s="100">
        <v>0</v>
      </c>
      <c r="AA261" s="100">
        <v>0</v>
      </c>
      <c r="AB261" s="100">
        <v>0</v>
      </c>
      <c r="AC261" s="304">
        <v>0</v>
      </c>
    </row>
    <row r="262" spans="1:29" ht="36">
      <c r="A262" s="249">
        <v>40064869</v>
      </c>
      <c r="B262" s="103" t="s">
        <v>442</v>
      </c>
      <c r="C262" s="103" t="s">
        <v>27</v>
      </c>
      <c r="D262" s="103">
        <v>478</v>
      </c>
      <c r="E262" s="102" t="s">
        <v>148</v>
      </c>
      <c r="F262" s="289" t="s">
        <v>544</v>
      </c>
      <c r="G262" s="102" t="s">
        <v>100</v>
      </c>
      <c r="H262" s="102" t="s">
        <v>172</v>
      </c>
      <c r="I262" s="102" t="s">
        <v>444</v>
      </c>
      <c r="J262" s="101">
        <v>2024</v>
      </c>
      <c r="K262" s="102">
        <v>14177</v>
      </c>
      <c r="L262" s="122">
        <v>149100</v>
      </c>
      <c r="M262" s="102" t="s">
        <v>417</v>
      </c>
      <c r="N262" s="307" t="s">
        <v>927</v>
      </c>
      <c r="O262" s="311">
        <v>86600</v>
      </c>
      <c r="P262" s="290">
        <v>86600</v>
      </c>
      <c r="Q262" s="312">
        <f t="shared" si="6"/>
        <v>0</v>
      </c>
      <c r="R262" s="344">
        <v>0</v>
      </c>
      <c r="S262" s="100">
        <v>0</v>
      </c>
      <c r="T262" s="100">
        <v>0</v>
      </c>
      <c r="U262" s="100">
        <v>0</v>
      </c>
      <c r="V262" s="100">
        <v>0</v>
      </c>
      <c r="W262" s="100">
        <v>0</v>
      </c>
      <c r="X262" s="100">
        <v>0</v>
      </c>
      <c r="Y262" s="100">
        <v>0</v>
      </c>
      <c r="Z262" s="100">
        <v>0</v>
      </c>
      <c r="AA262" s="100">
        <v>0</v>
      </c>
      <c r="AB262" s="100">
        <v>0</v>
      </c>
      <c r="AC262" s="304">
        <v>0</v>
      </c>
    </row>
    <row r="263" spans="1:29" ht="36">
      <c r="A263" s="249">
        <v>40064871</v>
      </c>
      <c r="B263" s="103" t="s">
        <v>442</v>
      </c>
      <c r="C263" s="103" t="s">
        <v>27</v>
      </c>
      <c r="D263" s="102">
        <v>479</v>
      </c>
      <c r="E263" s="102" t="s">
        <v>148</v>
      </c>
      <c r="F263" s="289" t="s">
        <v>545</v>
      </c>
      <c r="G263" s="102" t="s">
        <v>100</v>
      </c>
      <c r="H263" s="103" t="s">
        <v>172</v>
      </c>
      <c r="I263" s="102" t="s">
        <v>444</v>
      </c>
      <c r="J263" s="101">
        <v>2024</v>
      </c>
      <c r="K263" s="102">
        <v>14177</v>
      </c>
      <c r="L263" s="122">
        <v>150000</v>
      </c>
      <c r="M263" s="102" t="s">
        <v>417</v>
      </c>
      <c r="N263" s="307" t="s">
        <v>264</v>
      </c>
      <c r="O263" s="311">
        <v>90000</v>
      </c>
      <c r="P263" s="290">
        <v>90000</v>
      </c>
      <c r="Q263" s="312">
        <f t="shared" si="6"/>
        <v>0</v>
      </c>
      <c r="R263" s="344">
        <v>0</v>
      </c>
      <c r="S263" s="100">
        <v>0</v>
      </c>
      <c r="T263" s="100">
        <v>0</v>
      </c>
      <c r="U263" s="100">
        <v>0</v>
      </c>
      <c r="V263" s="100">
        <v>0</v>
      </c>
      <c r="W263" s="100">
        <v>0</v>
      </c>
      <c r="X263" s="100">
        <v>0</v>
      </c>
      <c r="Y263" s="100">
        <v>0</v>
      </c>
      <c r="Z263" s="100">
        <v>0</v>
      </c>
      <c r="AA263" s="100">
        <v>0</v>
      </c>
      <c r="AB263" s="100">
        <v>0</v>
      </c>
      <c r="AC263" s="304">
        <v>0</v>
      </c>
    </row>
    <row r="264" spans="1:29" ht="36">
      <c r="A264" s="249">
        <v>40058908</v>
      </c>
      <c r="B264" s="103" t="s">
        <v>442</v>
      </c>
      <c r="C264" s="103" t="s">
        <v>27</v>
      </c>
      <c r="D264" s="102">
        <v>480</v>
      </c>
      <c r="E264" s="102" t="s">
        <v>148</v>
      </c>
      <c r="F264" s="289" t="s">
        <v>546</v>
      </c>
      <c r="G264" s="102" t="s">
        <v>100</v>
      </c>
      <c r="H264" s="103" t="s">
        <v>547</v>
      </c>
      <c r="I264" s="102" t="s">
        <v>151</v>
      </c>
      <c r="J264" s="101">
        <v>2024</v>
      </c>
      <c r="K264" s="102">
        <v>14262</v>
      </c>
      <c r="L264" s="122">
        <v>300000</v>
      </c>
      <c r="M264" s="102" t="s">
        <v>548</v>
      </c>
      <c r="N264" s="307" t="s">
        <v>167</v>
      </c>
      <c r="O264" s="311">
        <v>207662</v>
      </c>
      <c r="P264" s="290">
        <v>207662</v>
      </c>
      <c r="Q264" s="312">
        <f t="shared" si="6"/>
        <v>793.09</v>
      </c>
      <c r="R264" s="344">
        <v>0</v>
      </c>
      <c r="S264" s="100">
        <v>0</v>
      </c>
      <c r="T264" s="100">
        <v>793.09</v>
      </c>
      <c r="U264" s="100">
        <v>0</v>
      </c>
      <c r="V264" s="100">
        <v>0</v>
      </c>
      <c r="W264" s="100">
        <v>0</v>
      </c>
      <c r="X264" s="100">
        <v>0</v>
      </c>
      <c r="Y264" s="100">
        <v>0</v>
      </c>
      <c r="Z264" s="100">
        <v>0</v>
      </c>
      <c r="AA264" s="100">
        <v>0</v>
      </c>
      <c r="AB264" s="100">
        <v>0</v>
      </c>
      <c r="AC264" s="304">
        <v>0</v>
      </c>
    </row>
    <row r="265" spans="1:29" ht="36">
      <c r="A265" s="249">
        <v>40046616</v>
      </c>
      <c r="B265" s="103" t="s">
        <v>442</v>
      </c>
      <c r="C265" s="103" t="s">
        <v>27</v>
      </c>
      <c r="D265" s="102">
        <v>481</v>
      </c>
      <c r="E265" s="102" t="s">
        <v>148</v>
      </c>
      <c r="F265" s="289" t="s">
        <v>549</v>
      </c>
      <c r="G265" s="102" t="s">
        <v>100</v>
      </c>
      <c r="H265" s="103" t="s">
        <v>150</v>
      </c>
      <c r="I265" s="102" t="s">
        <v>444</v>
      </c>
      <c r="J265" s="101">
        <v>2024</v>
      </c>
      <c r="K265" s="102">
        <v>14255</v>
      </c>
      <c r="L265" s="122">
        <v>400000</v>
      </c>
      <c r="M265" s="102" t="s">
        <v>213</v>
      </c>
      <c r="N265" s="307" t="s">
        <v>294</v>
      </c>
      <c r="O265" s="311">
        <v>163540</v>
      </c>
      <c r="P265" s="290">
        <v>163540</v>
      </c>
      <c r="Q265" s="312">
        <f t="shared" si="6"/>
        <v>0</v>
      </c>
      <c r="R265" s="344">
        <v>0</v>
      </c>
      <c r="S265" s="100">
        <v>0</v>
      </c>
      <c r="T265" s="100">
        <v>0</v>
      </c>
      <c r="U265" s="100">
        <v>0</v>
      </c>
      <c r="V265" s="100">
        <v>0</v>
      </c>
      <c r="W265" s="100">
        <v>0</v>
      </c>
      <c r="X265" s="100">
        <v>0</v>
      </c>
      <c r="Y265" s="100">
        <v>0</v>
      </c>
      <c r="Z265" s="100">
        <v>0</v>
      </c>
      <c r="AA265" s="100">
        <v>0</v>
      </c>
      <c r="AB265" s="100">
        <v>0</v>
      </c>
      <c r="AC265" s="304">
        <v>0</v>
      </c>
    </row>
    <row r="266" spans="1:29" ht="24">
      <c r="A266" s="249">
        <v>40058768</v>
      </c>
      <c r="B266" s="103" t="s">
        <v>442</v>
      </c>
      <c r="C266" s="103" t="s">
        <v>27</v>
      </c>
      <c r="D266" s="102">
        <v>482</v>
      </c>
      <c r="E266" s="102" t="s">
        <v>148</v>
      </c>
      <c r="F266" s="289" t="s">
        <v>550</v>
      </c>
      <c r="G266" s="102" t="s">
        <v>100</v>
      </c>
      <c r="H266" s="103" t="s">
        <v>154</v>
      </c>
      <c r="I266" s="102" t="s">
        <v>444</v>
      </c>
      <c r="J266" s="101">
        <v>2024</v>
      </c>
      <c r="K266" s="102">
        <v>13961</v>
      </c>
      <c r="L266" s="122">
        <v>799956</v>
      </c>
      <c r="M266" s="102" t="s">
        <v>526</v>
      </c>
      <c r="N266" s="307" t="s">
        <v>294</v>
      </c>
      <c r="O266" s="311">
        <v>799956</v>
      </c>
      <c r="P266" s="290">
        <v>799956</v>
      </c>
      <c r="Q266" s="312">
        <f t="shared" si="6"/>
        <v>0</v>
      </c>
      <c r="R266" s="344">
        <v>0</v>
      </c>
      <c r="S266" s="100">
        <v>0</v>
      </c>
      <c r="T266" s="100">
        <v>0</v>
      </c>
      <c r="U266" s="100">
        <v>0</v>
      </c>
      <c r="V266" s="100">
        <v>0</v>
      </c>
      <c r="W266" s="100">
        <v>0</v>
      </c>
      <c r="X266" s="100">
        <v>0</v>
      </c>
      <c r="Y266" s="100">
        <v>0</v>
      </c>
      <c r="Z266" s="100">
        <v>0</v>
      </c>
      <c r="AA266" s="100">
        <v>0</v>
      </c>
      <c r="AB266" s="100">
        <v>0</v>
      </c>
      <c r="AC266" s="304">
        <v>0</v>
      </c>
    </row>
    <row r="267" spans="1:29" ht="36">
      <c r="A267" s="249">
        <v>40054846</v>
      </c>
      <c r="B267" s="103" t="s">
        <v>442</v>
      </c>
      <c r="C267" s="103" t="s">
        <v>27</v>
      </c>
      <c r="D267" s="102">
        <v>483</v>
      </c>
      <c r="E267" s="102" t="s">
        <v>148</v>
      </c>
      <c r="F267" s="289" t="s">
        <v>551</v>
      </c>
      <c r="G267" s="102" t="s">
        <v>100</v>
      </c>
      <c r="H267" s="103" t="s">
        <v>157</v>
      </c>
      <c r="I267" s="102" t="s">
        <v>444</v>
      </c>
      <c r="J267" s="101">
        <v>2024</v>
      </c>
      <c r="K267" s="102">
        <v>14345</v>
      </c>
      <c r="L267" s="122">
        <v>6054133</v>
      </c>
      <c r="M267" s="102" t="s">
        <v>552</v>
      </c>
      <c r="N267" s="307" t="s">
        <v>264</v>
      </c>
      <c r="O267" s="311">
        <v>936608</v>
      </c>
      <c r="P267" s="290">
        <v>936608</v>
      </c>
      <c r="Q267" s="312">
        <f t="shared" si="6"/>
        <v>0</v>
      </c>
      <c r="R267" s="344">
        <v>0</v>
      </c>
      <c r="S267" s="100">
        <v>0</v>
      </c>
      <c r="T267" s="100">
        <v>0</v>
      </c>
      <c r="U267" s="100">
        <v>0</v>
      </c>
      <c r="V267" s="100">
        <v>0</v>
      </c>
      <c r="W267" s="100">
        <v>0</v>
      </c>
      <c r="X267" s="100">
        <v>0</v>
      </c>
      <c r="Y267" s="100">
        <v>0</v>
      </c>
      <c r="Z267" s="100">
        <v>0</v>
      </c>
      <c r="AA267" s="100">
        <v>0</v>
      </c>
      <c r="AB267" s="100">
        <v>0</v>
      </c>
      <c r="AC267" s="304">
        <v>0</v>
      </c>
    </row>
    <row r="268" spans="1:29" ht="36">
      <c r="A268" s="249">
        <v>40068031</v>
      </c>
      <c r="B268" s="103" t="s">
        <v>442</v>
      </c>
      <c r="C268" s="103" t="s">
        <v>27</v>
      </c>
      <c r="D268" s="102">
        <v>485</v>
      </c>
      <c r="E268" s="102" t="s">
        <v>148</v>
      </c>
      <c r="F268" s="289" t="s">
        <v>553</v>
      </c>
      <c r="G268" s="102" t="s">
        <v>100</v>
      </c>
      <c r="H268" s="103" t="s">
        <v>367</v>
      </c>
      <c r="I268" s="102" t="s">
        <v>444</v>
      </c>
      <c r="J268" s="101">
        <v>2024</v>
      </c>
      <c r="K268" s="102">
        <v>14701</v>
      </c>
      <c r="L268" s="122">
        <v>4000000</v>
      </c>
      <c r="M268" s="102" t="s">
        <v>501</v>
      </c>
      <c r="N268" s="307" t="s">
        <v>167</v>
      </c>
      <c r="O268" s="311">
        <v>2695466</v>
      </c>
      <c r="P268" s="290">
        <v>2695466</v>
      </c>
      <c r="Q268" s="312">
        <f t="shared" si="6"/>
        <v>4869.6689999999999</v>
      </c>
      <c r="R268" s="344">
        <v>0</v>
      </c>
      <c r="S268" s="100">
        <v>2425.6689999999999</v>
      </c>
      <c r="T268" s="100">
        <v>2444</v>
      </c>
      <c r="U268" s="100">
        <v>0</v>
      </c>
      <c r="V268" s="100">
        <v>0</v>
      </c>
      <c r="W268" s="100">
        <v>0</v>
      </c>
      <c r="X268" s="100">
        <v>0</v>
      </c>
      <c r="Y268" s="100">
        <v>0</v>
      </c>
      <c r="Z268" s="100">
        <v>0</v>
      </c>
      <c r="AA268" s="100">
        <v>0</v>
      </c>
      <c r="AB268" s="100">
        <v>0</v>
      </c>
      <c r="AC268" s="304">
        <v>0</v>
      </c>
    </row>
    <row r="269" spans="1:29" ht="36">
      <c r="A269" s="249">
        <v>40046494</v>
      </c>
      <c r="B269" s="103" t="s">
        <v>442</v>
      </c>
      <c r="C269" s="103" t="s">
        <v>25</v>
      </c>
      <c r="D269" s="102"/>
      <c r="E269" s="102" t="s">
        <v>148</v>
      </c>
      <c r="F269" s="289" t="s">
        <v>554</v>
      </c>
      <c r="G269" s="102" t="s">
        <v>100</v>
      </c>
      <c r="H269" s="103" t="s">
        <v>172</v>
      </c>
      <c r="I269" s="102"/>
      <c r="J269" s="101">
        <v>2024</v>
      </c>
      <c r="K269" s="102">
        <v>14734</v>
      </c>
      <c r="L269" s="122">
        <v>399823</v>
      </c>
      <c r="M269" s="102" t="s">
        <v>458</v>
      </c>
      <c r="N269" s="307" t="s">
        <v>209</v>
      </c>
      <c r="O269" s="311">
        <v>0</v>
      </c>
      <c r="P269" s="290">
        <v>0</v>
      </c>
      <c r="Q269" s="312">
        <f t="shared" si="6"/>
        <v>0</v>
      </c>
      <c r="R269" s="344">
        <v>0</v>
      </c>
      <c r="S269" s="100">
        <v>0</v>
      </c>
      <c r="T269" s="100">
        <v>0</v>
      </c>
      <c r="U269" s="100">
        <v>0</v>
      </c>
      <c r="V269" s="100">
        <v>0</v>
      </c>
      <c r="W269" s="100">
        <v>0</v>
      </c>
      <c r="X269" s="100">
        <v>0</v>
      </c>
      <c r="Y269" s="100">
        <v>0</v>
      </c>
      <c r="Z269" s="100">
        <v>0</v>
      </c>
      <c r="AA269" s="100">
        <v>0</v>
      </c>
      <c r="AB269" s="100">
        <v>0</v>
      </c>
      <c r="AC269" s="304">
        <v>0</v>
      </c>
    </row>
    <row r="270" spans="1:29" ht="36">
      <c r="A270" s="249">
        <v>40065344</v>
      </c>
      <c r="B270" s="103" t="s">
        <v>442</v>
      </c>
      <c r="C270" s="103" t="s">
        <v>25</v>
      </c>
      <c r="D270" s="102"/>
      <c r="E270" s="102" t="s">
        <v>148</v>
      </c>
      <c r="F270" s="289" t="s">
        <v>555</v>
      </c>
      <c r="G270" s="102" t="s">
        <v>100</v>
      </c>
      <c r="H270" s="103" t="s">
        <v>172</v>
      </c>
      <c r="I270" s="102"/>
      <c r="J270" s="101">
        <v>2024</v>
      </c>
      <c r="K270" s="102">
        <v>14735</v>
      </c>
      <c r="L270" s="122">
        <v>699923</v>
      </c>
      <c r="M270" s="102" t="s">
        <v>458</v>
      </c>
      <c r="N270" s="307" t="s">
        <v>209</v>
      </c>
      <c r="O270" s="311">
        <v>0</v>
      </c>
      <c r="P270" s="290">
        <v>0</v>
      </c>
      <c r="Q270" s="312">
        <f t="shared" si="6"/>
        <v>0</v>
      </c>
      <c r="R270" s="344">
        <v>0</v>
      </c>
      <c r="S270" s="100">
        <v>0</v>
      </c>
      <c r="T270" s="100">
        <v>0</v>
      </c>
      <c r="U270" s="100">
        <v>0</v>
      </c>
      <c r="V270" s="100">
        <v>0</v>
      </c>
      <c r="W270" s="100">
        <v>0</v>
      </c>
      <c r="X270" s="100">
        <v>0</v>
      </c>
      <c r="Y270" s="100">
        <v>0</v>
      </c>
      <c r="Z270" s="100">
        <v>0</v>
      </c>
      <c r="AA270" s="100">
        <v>0</v>
      </c>
      <c r="AB270" s="100">
        <v>0</v>
      </c>
      <c r="AC270" s="304">
        <v>0</v>
      </c>
    </row>
    <row r="271" spans="1:29" ht="24">
      <c r="A271" s="249">
        <v>40074610</v>
      </c>
      <c r="B271" s="103" t="s">
        <v>442</v>
      </c>
      <c r="C271" s="103" t="s">
        <v>25</v>
      </c>
      <c r="D271" s="102" t="s">
        <v>218</v>
      </c>
      <c r="E271" s="102" t="s">
        <v>148</v>
      </c>
      <c r="F271" s="289" t="s">
        <v>556</v>
      </c>
      <c r="G271" s="102" t="s">
        <v>100</v>
      </c>
      <c r="H271" s="103" t="s">
        <v>225</v>
      </c>
      <c r="I271" s="102" t="s">
        <v>151</v>
      </c>
      <c r="J271" s="101">
        <v>2025</v>
      </c>
      <c r="K271" s="102">
        <v>15418</v>
      </c>
      <c r="L271" s="122">
        <v>6134118</v>
      </c>
      <c r="M271" s="102" t="s">
        <v>158</v>
      </c>
      <c r="N271" s="307" t="s">
        <v>167</v>
      </c>
      <c r="O271" s="311">
        <v>0</v>
      </c>
      <c r="P271" s="290">
        <v>0</v>
      </c>
      <c r="Q271" s="312">
        <f t="shared" si="6"/>
        <v>0</v>
      </c>
      <c r="R271" s="344">
        <v>0</v>
      </c>
      <c r="S271" s="100">
        <v>0</v>
      </c>
      <c r="T271" s="100">
        <v>0</v>
      </c>
      <c r="U271" s="100">
        <v>0</v>
      </c>
      <c r="V271" s="100">
        <v>0</v>
      </c>
      <c r="W271" s="100">
        <v>0</v>
      </c>
      <c r="X271" s="100">
        <v>0</v>
      </c>
      <c r="Y271" s="100">
        <v>0</v>
      </c>
      <c r="Z271" s="100">
        <v>0</v>
      </c>
      <c r="AA271" s="100">
        <v>0</v>
      </c>
      <c r="AB271" s="100">
        <v>0</v>
      </c>
      <c r="AC271" s="304">
        <v>0</v>
      </c>
    </row>
    <row r="272" spans="1:29" ht="36">
      <c r="A272" s="249">
        <v>40074614</v>
      </c>
      <c r="B272" s="103" t="s">
        <v>442</v>
      </c>
      <c r="C272" s="103" t="s">
        <v>25</v>
      </c>
      <c r="D272" s="102" t="s">
        <v>218</v>
      </c>
      <c r="E272" s="102" t="s">
        <v>148</v>
      </c>
      <c r="F272" s="289" t="s">
        <v>557</v>
      </c>
      <c r="G272" s="102" t="s">
        <v>100</v>
      </c>
      <c r="H272" s="103" t="s">
        <v>225</v>
      </c>
      <c r="I272" s="102" t="s">
        <v>151</v>
      </c>
      <c r="J272" s="101">
        <v>2025</v>
      </c>
      <c r="K272" s="102">
        <v>15418</v>
      </c>
      <c r="L272" s="122">
        <v>6134118</v>
      </c>
      <c r="M272" s="102" t="s">
        <v>558</v>
      </c>
      <c r="N272" s="307" t="s">
        <v>264</v>
      </c>
      <c r="O272" s="311">
        <v>5883380</v>
      </c>
      <c r="P272" s="290">
        <v>5883380</v>
      </c>
      <c r="Q272" s="312">
        <f t="shared" si="6"/>
        <v>5883379.5999999996</v>
      </c>
      <c r="R272" s="344">
        <v>0</v>
      </c>
      <c r="S272" s="100">
        <v>5883379.5999999996</v>
      </c>
      <c r="T272" s="100">
        <v>0</v>
      </c>
      <c r="U272" s="100">
        <v>0</v>
      </c>
      <c r="V272" s="100">
        <v>0</v>
      </c>
      <c r="W272" s="100">
        <v>0</v>
      </c>
      <c r="X272" s="100">
        <v>0</v>
      </c>
      <c r="Y272" s="100">
        <v>0</v>
      </c>
      <c r="Z272" s="100">
        <v>0</v>
      </c>
      <c r="AA272" s="100">
        <v>0</v>
      </c>
      <c r="AB272" s="100">
        <v>0</v>
      </c>
      <c r="AC272" s="304">
        <v>0</v>
      </c>
    </row>
    <row r="273" spans="1:29" ht="36">
      <c r="A273" s="249">
        <v>40073530</v>
      </c>
      <c r="B273" s="103" t="s">
        <v>442</v>
      </c>
      <c r="C273" s="103" t="s">
        <v>27</v>
      </c>
      <c r="D273" s="102"/>
      <c r="E273" s="102" t="s">
        <v>148</v>
      </c>
      <c r="F273" s="289" t="s">
        <v>559</v>
      </c>
      <c r="G273" s="102" t="s">
        <v>100</v>
      </c>
      <c r="H273" s="103" t="s">
        <v>172</v>
      </c>
      <c r="I273" s="102" t="s">
        <v>444</v>
      </c>
      <c r="J273" s="101">
        <v>2025</v>
      </c>
      <c r="K273" s="102">
        <v>15427</v>
      </c>
      <c r="L273" s="122">
        <v>333265</v>
      </c>
      <c r="M273" s="102" t="s">
        <v>158</v>
      </c>
      <c r="N273" s="307" t="s">
        <v>294</v>
      </c>
      <c r="O273" s="311">
        <v>0</v>
      </c>
      <c r="P273" s="290">
        <v>0</v>
      </c>
      <c r="Q273" s="312">
        <f t="shared" si="6"/>
        <v>0</v>
      </c>
      <c r="R273" s="344">
        <v>0</v>
      </c>
      <c r="S273" s="100">
        <v>0</v>
      </c>
      <c r="T273" s="100">
        <v>0</v>
      </c>
      <c r="U273" s="100">
        <v>0</v>
      </c>
      <c r="V273" s="100">
        <v>0</v>
      </c>
      <c r="W273" s="100">
        <v>0</v>
      </c>
      <c r="X273" s="100">
        <v>0</v>
      </c>
      <c r="Y273" s="100">
        <v>0</v>
      </c>
      <c r="Z273" s="100">
        <v>0</v>
      </c>
      <c r="AA273" s="100">
        <v>0</v>
      </c>
      <c r="AB273" s="100">
        <v>0</v>
      </c>
      <c r="AC273" s="304">
        <v>0</v>
      </c>
    </row>
    <row r="274" spans="1:29" ht="24">
      <c r="A274" s="249">
        <v>3303999</v>
      </c>
      <c r="B274" s="103" t="s">
        <v>442</v>
      </c>
      <c r="C274" s="103" t="s">
        <v>27</v>
      </c>
      <c r="D274" s="102" t="s">
        <v>283</v>
      </c>
      <c r="E274" s="102"/>
      <c r="F274" s="289" t="s">
        <v>560</v>
      </c>
      <c r="G274" s="102"/>
      <c r="H274" s="103"/>
      <c r="I274" s="102"/>
      <c r="J274" s="101"/>
      <c r="K274" s="102" t="s">
        <v>216</v>
      </c>
      <c r="L274" s="122">
        <v>4374915</v>
      </c>
      <c r="M274" s="102" t="s">
        <v>216</v>
      </c>
      <c r="N274" s="307" t="s">
        <v>171</v>
      </c>
      <c r="O274" s="311">
        <v>3153245</v>
      </c>
      <c r="P274" s="290">
        <v>3153245</v>
      </c>
      <c r="Q274" s="312">
        <f t="shared" si="6"/>
        <v>0</v>
      </c>
      <c r="R274" s="344">
        <v>0</v>
      </c>
      <c r="S274" s="100">
        <v>0</v>
      </c>
      <c r="T274" s="100">
        <v>0</v>
      </c>
      <c r="U274" s="100">
        <v>0</v>
      </c>
      <c r="V274" s="100">
        <v>0</v>
      </c>
      <c r="W274" s="100">
        <v>0</v>
      </c>
      <c r="X274" s="100">
        <v>0</v>
      </c>
      <c r="Y274" s="100">
        <v>0</v>
      </c>
      <c r="Z274" s="100">
        <v>0</v>
      </c>
      <c r="AA274" s="100">
        <v>0</v>
      </c>
      <c r="AB274" s="100">
        <v>0</v>
      </c>
      <c r="AC274" s="304">
        <v>0</v>
      </c>
    </row>
    <row r="275" spans="1:29" ht="36">
      <c r="A275" s="249">
        <v>40075849</v>
      </c>
      <c r="B275" s="103" t="s">
        <v>442</v>
      </c>
      <c r="C275" s="103" t="s">
        <v>25</v>
      </c>
      <c r="D275" s="102" t="s">
        <v>561</v>
      </c>
      <c r="E275" s="102" t="s">
        <v>148</v>
      </c>
      <c r="F275" s="289" t="s">
        <v>562</v>
      </c>
      <c r="G275" s="102" t="s">
        <v>100</v>
      </c>
      <c r="H275" s="103" t="s">
        <v>220</v>
      </c>
      <c r="I275" s="102" t="s">
        <v>444</v>
      </c>
      <c r="J275" s="101">
        <v>2025</v>
      </c>
      <c r="K275" s="102">
        <v>15450</v>
      </c>
      <c r="L275" s="122">
        <v>97880</v>
      </c>
      <c r="M275" s="102" t="s">
        <v>563</v>
      </c>
      <c r="N275" s="307" t="s">
        <v>167</v>
      </c>
      <c r="O275" s="311">
        <v>58728</v>
      </c>
      <c r="P275" s="290">
        <v>58728</v>
      </c>
      <c r="Q275" s="312">
        <f t="shared" si="6"/>
        <v>0</v>
      </c>
      <c r="R275" s="344">
        <v>0</v>
      </c>
      <c r="S275" s="100">
        <v>0</v>
      </c>
      <c r="T275" s="100">
        <v>0</v>
      </c>
      <c r="U275" s="100">
        <v>0</v>
      </c>
      <c r="V275" s="100">
        <v>0</v>
      </c>
      <c r="W275" s="100">
        <v>0</v>
      </c>
      <c r="X275" s="100">
        <v>0</v>
      </c>
      <c r="Y275" s="100">
        <v>0</v>
      </c>
      <c r="Z275" s="100">
        <v>0</v>
      </c>
      <c r="AA275" s="100">
        <v>0</v>
      </c>
      <c r="AB275" s="100">
        <v>0</v>
      </c>
      <c r="AC275" s="304">
        <v>0</v>
      </c>
    </row>
    <row r="276" spans="1:29" ht="48">
      <c r="A276" s="249">
        <v>40075844</v>
      </c>
      <c r="B276" s="103" t="s">
        <v>442</v>
      </c>
      <c r="C276" s="103" t="s">
        <v>25</v>
      </c>
      <c r="D276" s="102" t="s">
        <v>564</v>
      </c>
      <c r="E276" s="102" t="s">
        <v>148</v>
      </c>
      <c r="F276" s="289" t="s">
        <v>565</v>
      </c>
      <c r="G276" s="102" t="s">
        <v>100</v>
      </c>
      <c r="H276" s="103" t="s">
        <v>172</v>
      </c>
      <c r="I276" s="102" t="s">
        <v>444</v>
      </c>
      <c r="J276" s="101">
        <v>2025</v>
      </c>
      <c r="K276" s="102">
        <v>15450</v>
      </c>
      <c r="L276" s="122">
        <v>200000</v>
      </c>
      <c r="M276" s="102" t="s">
        <v>169</v>
      </c>
      <c r="N276" s="307" t="s">
        <v>167</v>
      </c>
      <c r="O276" s="311">
        <v>120000</v>
      </c>
      <c r="P276" s="290">
        <v>120000</v>
      </c>
      <c r="Q276" s="312">
        <f t="shared" si="6"/>
        <v>0</v>
      </c>
      <c r="R276" s="344">
        <v>0</v>
      </c>
      <c r="S276" s="100">
        <v>0</v>
      </c>
      <c r="T276" s="100">
        <v>0</v>
      </c>
      <c r="U276" s="100">
        <v>0</v>
      </c>
      <c r="V276" s="100">
        <v>0</v>
      </c>
      <c r="W276" s="100">
        <v>0</v>
      </c>
      <c r="X276" s="100">
        <v>0</v>
      </c>
      <c r="Y276" s="100">
        <v>0</v>
      </c>
      <c r="Z276" s="100">
        <v>0</v>
      </c>
      <c r="AA276" s="100">
        <v>0</v>
      </c>
      <c r="AB276" s="100">
        <v>0</v>
      </c>
      <c r="AC276" s="304">
        <v>0</v>
      </c>
    </row>
    <row r="277" spans="1:29" ht="36">
      <c r="A277" s="249">
        <v>40075857</v>
      </c>
      <c r="B277" s="103" t="s">
        <v>442</v>
      </c>
      <c r="C277" s="103" t="s">
        <v>25</v>
      </c>
      <c r="D277" s="102" t="s">
        <v>566</v>
      </c>
      <c r="E277" s="102" t="s">
        <v>148</v>
      </c>
      <c r="F277" s="289" t="s">
        <v>567</v>
      </c>
      <c r="G277" s="102" t="s">
        <v>100</v>
      </c>
      <c r="H277" s="103" t="s">
        <v>367</v>
      </c>
      <c r="I277" s="102" t="s">
        <v>444</v>
      </c>
      <c r="J277" s="101">
        <v>2025</v>
      </c>
      <c r="K277" s="102">
        <v>15450</v>
      </c>
      <c r="L277" s="122">
        <v>301500</v>
      </c>
      <c r="M277" s="102" t="s">
        <v>449</v>
      </c>
      <c r="N277" s="307" t="s">
        <v>167</v>
      </c>
      <c r="O277" s="311">
        <v>180900</v>
      </c>
      <c r="P277" s="290">
        <v>180900</v>
      </c>
      <c r="Q277" s="312">
        <f t="shared" si="6"/>
        <v>0</v>
      </c>
      <c r="R277" s="344">
        <v>0</v>
      </c>
      <c r="S277" s="100">
        <v>0</v>
      </c>
      <c r="T277" s="100">
        <v>0</v>
      </c>
      <c r="U277" s="100">
        <v>0</v>
      </c>
      <c r="V277" s="100">
        <v>0</v>
      </c>
      <c r="W277" s="100">
        <v>0</v>
      </c>
      <c r="X277" s="100">
        <v>0</v>
      </c>
      <c r="Y277" s="100">
        <v>0</v>
      </c>
      <c r="Z277" s="100">
        <v>0</v>
      </c>
      <c r="AA277" s="100">
        <v>0</v>
      </c>
      <c r="AB277" s="100">
        <v>0</v>
      </c>
      <c r="AC277" s="304">
        <v>0</v>
      </c>
    </row>
    <row r="278" spans="1:29" ht="36">
      <c r="A278" s="249">
        <v>40075862</v>
      </c>
      <c r="B278" s="103" t="s">
        <v>442</v>
      </c>
      <c r="C278" s="103" t="s">
        <v>27</v>
      </c>
      <c r="D278" s="102" t="s">
        <v>568</v>
      </c>
      <c r="E278" s="102" t="s">
        <v>148</v>
      </c>
      <c r="F278" s="289" t="s">
        <v>569</v>
      </c>
      <c r="G278" s="102" t="s">
        <v>100</v>
      </c>
      <c r="H278" s="103" t="s">
        <v>157</v>
      </c>
      <c r="I278" s="102" t="s">
        <v>444</v>
      </c>
      <c r="J278" s="101">
        <v>2025</v>
      </c>
      <c r="K278" s="102">
        <v>15450</v>
      </c>
      <c r="L278" s="122">
        <v>199910</v>
      </c>
      <c r="M278" s="102" t="s">
        <v>417</v>
      </c>
      <c r="N278" s="307" t="s">
        <v>264</v>
      </c>
      <c r="O278" s="311">
        <v>119946</v>
      </c>
      <c r="P278" s="290">
        <v>119946</v>
      </c>
      <c r="Q278" s="312">
        <f t="shared" si="6"/>
        <v>0</v>
      </c>
      <c r="R278" s="344">
        <v>0</v>
      </c>
      <c r="S278" s="100">
        <v>0</v>
      </c>
      <c r="T278" s="100">
        <v>0</v>
      </c>
      <c r="U278" s="100">
        <v>0</v>
      </c>
      <c r="V278" s="100">
        <v>0</v>
      </c>
      <c r="W278" s="100">
        <v>0</v>
      </c>
      <c r="X278" s="100">
        <v>0</v>
      </c>
      <c r="Y278" s="100">
        <v>0</v>
      </c>
      <c r="Z278" s="100">
        <v>0</v>
      </c>
      <c r="AA278" s="100">
        <v>0</v>
      </c>
      <c r="AB278" s="100">
        <v>0</v>
      </c>
      <c r="AC278" s="304">
        <v>0</v>
      </c>
    </row>
    <row r="279" spans="1:29" ht="36">
      <c r="A279" s="249">
        <v>40075858</v>
      </c>
      <c r="B279" s="103" t="s">
        <v>442</v>
      </c>
      <c r="C279" s="103" t="s">
        <v>27</v>
      </c>
      <c r="D279" s="102" t="s">
        <v>570</v>
      </c>
      <c r="E279" s="102" t="s">
        <v>148</v>
      </c>
      <c r="F279" s="289" t="s">
        <v>571</v>
      </c>
      <c r="G279" s="102" t="s">
        <v>100</v>
      </c>
      <c r="H279" s="103" t="s">
        <v>172</v>
      </c>
      <c r="I279" s="102" t="s">
        <v>444</v>
      </c>
      <c r="J279" s="101">
        <v>2025</v>
      </c>
      <c r="K279" s="102">
        <v>15450</v>
      </c>
      <c r="L279" s="122">
        <v>118315</v>
      </c>
      <c r="M279" s="102" t="s">
        <v>417</v>
      </c>
      <c r="N279" s="307" t="s">
        <v>264</v>
      </c>
      <c r="O279" s="311">
        <v>70989</v>
      </c>
      <c r="P279" s="290">
        <v>70989</v>
      </c>
      <c r="Q279" s="312">
        <f t="shared" si="6"/>
        <v>0</v>
      </c>
      <c r="R279" s="344">
        <v>0</v>
      </c>
      <c r="S279" s="100">
        <v>0</v>
      </c>
      <c r="T279" s="100">
        <v>0</v>
      </c>
      <c r="U279" s="100">
        <v>0</v>
      </c>
      <c r="V279" s="100">
        <v>0</v>
      </c>
      <c r="W279" s="100">
        <v>0</v>
      </c>
      <c r="X279" s="100">
        <v>0</v>
      </c>
      <c r="Y279" s="100">
        <v>0</v>
      </c>
      <c r="Z279" s="100">
        <v>0</v>
      </c>
      <c r="AA279" s="100">
        <v>0</v>
      </c>
      <c r="AB279" s="100">
        <v>0</v>
      </c>
      <c r="AC279" s="304">
        <v>0</v>
      </c>
    </row>
    <row r="280" spans="1:29" ht="36">
      <c r="A280" s="249">
        <v>40075853</v>
      </c>
      <c r="B280" s="103" t="s">
        <v>442</v>
      </c>
      <c r="C280" s="103" t="s">
        <v>27</v>
      </c>
      <c r="D280" s="102" t="s">
        <v>572</v>
      </c>
      <c r="E280" s="102" t="s">
        <v>148</v>
      </c>
      <c r="F280" s="289" t="s">
        <v>573</v>
      </c>
      <c r="G280" s="102" t="s">
        <v>100</v>
      </c>
      <c r="H280" s="103" t="s">
        <v>172</v>
      </c>
      <c r="I280" s="102" t="s">
        <v>444</v>
      </c>
      <c r="J280" s="101">
        <v>2025</v>
      </c>
      <c r="K280" s="102">
        <v>15450</v>
      </c>
      <c r="L280" s="122">
        <v>140220</v>
      </c>
      <c r="M280" s="102" t="s">
        <v>417</v>
      </c>
      <c r="N280" s="307" t="s">
        <v>264</v>
      </c>
      <c r="O280" s="311">
        <v>84132</v>
      </c>
      <c r="P280" s="290">
        <v>84132</v>
      </c>
      <c r="Q280" s="312">
        <f t="shared" si="6"/>
        <v>0</v>
      </c>
      <c r="R280" s="344">
        <v>0</v>
      </c>
      <c r="S280" s="100">
        <v>0</v>
      </c>
      <c r="T280" s="100">
        <v>0</v>
      </c>
      <c r="U280" s="100">
        <v>0</v>
      </c>
      <c r="V280" s="100">
        <v>0</v>
      </c>
      <c r="W280" s="100">
        <v>0</v>
      </c>
      <c r="X280" s="100">
        <v>0</v>
      </c>
      <c r="Y280" s="100">
        <v>0</v>
      </c>
      <c r="Z280" s="100">
        <v>0</v>
      </c>
      <c r="AA280" s="100">
        <v>0</v>
      </c>
      <c r="AB280" s="100">
        <v>0</v>
      </c>
      <c r="AC280" s="304">
        <v>0</v>
      </c>
    </row>
    <row r="281" spans="1:29" ht="48">
      <c r="A281" s="249">
        <v>40075860</v>
      </c>
      <c r="B281" s="103" t="s">
        <v>442</v>
      </c>
      <c r="C281" s="103" t="s">
        <v>25</v>
      </c>
      <c r="D281" s="102" t="s">
        <v>574</v>
      </c>
      <c r="E281" s="102" t="s">
        <v>148</v>
      </c>
      <c r="F281" s="289" t="s">
        <v>575</v>
      </c>
      <c r="G281" s="102" t="s">
        <v>100</v>
      </c>
      <c r="H281" s="103" t="s">
        <v>154</v>
      </c>
      <c r="I281" s="102" t="s">
        <v>444</v>
      </c>
      <c r="J281" s="101">
        <v>2025</v>
      </c>
      <c r="K281" s="102">
        <v>15450</v>
      </c>
      <c r="L281" s="122">
        <v>199632</v>
      </c>
      <c r="M281" s="102" t="s">
        <v>449</v>
      </c>
      <c r="N281" s="307" t="s">
        <v>167</v>
      </c>
      <c r="O281" s="311">
        <v>119779</v>
      </c>
      <c r="P281" s="290">
        <v>119779</v>
      </c>
      <c r="Q281" s="312">
        <f t="shared" si="6"/>
        <v>0</v>
      </c>
      <c r="R281" s="344">
        <v>0</v>
      </c>
      <c r="S281" s="100">
        <v>0</v>
      </c>
      <c r="T281" s="100">
        <v>0</v>
      </c>
      <c r="U281" s="100">
        <v>0</v>
      </c>
      <c r="V281" s="100">
        <v>0</v>
      </c>
      <c r="W281" s="100">
        <v>0</v>
      </c>
      <c r="X281" s="100">
        <v>0</v>
      </c>
      <c r="Y281" s="100">
        <v>0</v>
      </c>
      <c r="Z281" s="100">
        <v>0</v>
      </c>
      <c r="AA281" s="100">
        <v>0</v>
      </c>
      <c r="AB281" s="100">
        <v>0</v>
      </c>
      <c r="AC281" s="304">
        <v>0</v>
      </c>
    </row>
    <row r="282" spans="1:29" ht="36">
      <c r="A282" s="249">
        <v>40075859</v>
      </c>
      <c r="B282" s="103" t="s">
        <v>442</v>
      </c>
      <c r="C282" s="103" t="s">
        <v>25</v>
      </c>
      <c r="D282" s="102" t="s">
        <v>576</v>
      </c>
      <c r="E282" s="102" t="s">
        <v>148</v>
      </c>
      <c r="F282" s="289" t="s">
        <v>577</v>
      </c>
      <c r="G282" s="102" t="s">
        <v>100</v>
      </c>
      <c r="H282" s="103" t="s">
        <v>367</v>
      </c>
      <c r="I282" s="102" t="s">
        <v>444</v>
      </c>
      <c r="J282" s="101">
        <v>2025</v>
      </c>
      <c r="K282" s="102">
        <v>15450</v>
      </c>
      <c r="L282" s="122">
        <v>200000</v>
      </c>
      <c r="M282" s="102" t="s">
        <v>449</v>
      </c>
      <c r="N282" s="307" t="s">
        <v>167</v>
      </c>
      <c r="O282" s="311">
        <v>120000</v>
      </c>
      <c r="P282" s="290">
        <v>120000</v>
      </c>
      <c r="Q282" s="312">
        <f t="shared" si="6"/>
        <v>0</v>
      </c>
      <c r="R282" s="344">
        <v>0</v>
      </c>
      <c r="S282" s="100">
        <v>0</v>
      </c>
      <c r="T282" s="100">
        <v>0</v>
      </c>
      <c r="U282" s="100">
        <v>0</v>
      </c>
      <c r="V282" s="100">
        <v>0</v>
      </c>
      <c r="W282" s="100">
        <v>0</v>
      </c>
      <c r="X282" s="100">
        <v>0</v>
      </c>
      <c r="Y282" s="100">
        <v>0</v>
      </c>
      <c r="Z282" s="100">
        <v>0</v>
      </c>
      <c r="AA282" s="100">
        <v>0</v>
      </c>
      <c r="AB282" s="100">
        <v>0</v>
      </c>
      <c r="AC282" s="304">
        <v>0</v>
      </c>
    </row>
    <row r="283" spans="1:29" ht="36">
      <c r="A283" s="249">
        <v>40075863</v>
      </c>
      <c r="B283" s="103" t="s">
        <v>442</v>
      </c>
      <c r="C283" s="103" t="s">
        <v>27</v>
      </c>
      <c r="D283" s="102" t="s">
        <v>578</v>
      </c>
      <c r="E283" s="102" t="s">
        <v>148</v>
      </c>
      <c r="F283" s="289" t="s">
        <v>579</v>
      </c>
      <c r="G283" s="102" t="s">
        <v>100</v>
      </c>
      <c r="H283" s="103" t="s">
        <v>157</v>
      </c>
      <c r="I283" s="102" t="s">
        <v>444</v>
      </c>
      <c r="J283" s="101">
        <v>2025</v>
      </c>
      <c r="K283" s="102">
        <v>15450</v>
      </c>
      <c r="L283" s="122">
        <v>334650</v>
      </c>
      <c r="M283" s="102" t="s">
        <v>417</v>
      </c>
      <c r="N283" s="307" t="s">
        <v>294</v>
      </c>
      <c r="O283" s="311">
        <v>200790</v>
      </c>
      <c r="P283" s="290">
        <v>200790</v>
      </c>
      <c r="Q283" s="312">
        <f t="shared" si="6"/>
        <v>0</v>
      </c>
      <c r="R283" s="344">
        <v>0</v>
      </c>
      <c r="S283" s="100">
        <v>0</v>
      </c>
      <c r="T283" s="100">
        <v>0</v>
      </c>
      <c r="U283" s="100">
        <v>0</v>
      </c>
      <c r="V283" s="100">
        <v>0</v>
      </c>
      <c r="W283" s="100">
        <v>0</v>
      </c>
      <c r="X283" s="100">
        <v>0</v>
      </c>
      <c r="Y283" s="100">
        <v>0</v>
      </c>
      <c r="Z283" s="100">
        <v>0</v>
      </c>
      <c r="AA283" s="100">
        <v>0</v>
      </c>
      <c r="AB283" s="100">
        <v>0</v>
      </c>
      <c r="AC283" s="304">
        <v>0</v>
      </c>
    </row>
    <row r="284" spans="1:29" ht="36">
      <c r="A284" s="249">
        <v>40075876</v>
      </c>
      <c r="B284" s="103" t="s">
        <v>442</v>
      </c>
      <c r="C284" s="103" t="s">
        <v>25</v>
      </c>
      <c r="D284" s="102" t="s">
        <v>580</v>
      </c>
      <c r="E284" s="102" t="s">
        <v>148</v>
      </c>
      <c r="F284" s="289" t="s">
        <v>581</v>
      </c>
      <c r="G284" s="102" t="s">
        <v>100</v>
      </c>
      <c r="H284" s="103" t="s">
        <v>172</v>
      </c>
      <c r="I284" s="102" t="s">
        <v>444</v>
      </c>
      <c r="J284" s="101">
        <v>2025</v>
      </c>
      <c r="K284" s="102">
        <v>15450</v>
      </c>
      <c r="L284" s="122">
        <v>136069</v>
      </c>
      <c r="M284" s="102" t="s">
        <v>449</v>
      </c>
      <c r="N284" s="307" t="s">
        <v>167</v>
      </c>
      <c r="O284" s="311">
        <v>81641</v>
      </c>
      <c r="P284" s="290">
        <v>81641</v>
      </c>
      <c r="Q284" s="312">
        <f t="shared" si="6"/>
        <v>0</v>
      </c>
      <c r="R284" s="344">
        <v>0</v>
      </c>
      <c r="S284" s="100">
        <v>0</v>
      </c>
      <c r="T284" s="100">
        <v>0</v>
      </c>
      <c r="U284" s="100">
        <v>0</v>
      </c>
      <c r="V284" s="100">
        <v>0</v>
      </c>
      <c r="W284" s="100">
        <v>0</v>
      </c>
      <c r="X284" s="100">
        <v>0</v>
      </c>
      <c r="Y284" s="100">
        <v>0</v>
      </c>
      <c r="Z284" s="100">
        <v>0</v>
      </c>
      <c r="AA284" s="100">
        <v>0</v>
      </c>
      <c r="AB284" s="100">
        <v>0</v>
      </c>
      <c r="AC284" s="304">
        <v>0</v>
      </c>
    </row>
    <row r="285" spans="1:29" ht="36">
      <c r="A285" s="249">
        <v>40075865</v>
      </c>
      <c r="B285" s="103" t="s">
        <v>442</v>
      </c>
      <c r="C285" s="103" t="s">
        <v>25</v>
      </c>
      <c r="D285" s="102" t="s">
        <v>582</v>
      </c>
      <c r="E285" s="102" t="s">
        <v>148</v>
      </c>
      <c r="F285" s="289" t="s">
        <v>583</v>
      </c>
      <c r="G285" s="102" t="s">
        <v>100</v>
      </c>
      <c r="H285" s="103" t="s">
        <v>584</v>
      </c>
      <c r="I285" s="102" t="s">
        <v>444</v>
      </c>
      <c r="J285" s="101">
        <v>2025</v>
      </c>
      <c r="K285" s="102">
        <v>15450</v>
      </c>
      <c r="L285" s="122">
        <v>135000</v>
      </c>
      <c r="M285" s="102" t="s">
        <v>585</v>
      </c>
      <c r="N285" s="307" t="s">
        <v>167</v>
      </c>
      <c r="O285" s="311">
        <v>81000</v>
      </c>
      <c r="P285" s="290">
        <v>81000</v>
      </c>
      <c r="Q285" s="312">
        <f t="shared" si="6"/>
        <v>0</v>
      </c>
      <c r="R285" s="344">
        <v>0</v>
      </c>
      <c r="S285" s="100">
        <v>0</v>
      </c>
      <c r="T285" s="100">
        <v>0</v>
      </c>
      <c r="U285" s="100">
        <v>0</v>
      </c>
      <c r="V285" s="100">
        <v>0</v>
      </c>
      <c r="W285" s="100">
        <v>0</v>
      </c>
      <c r="X285" s="100">
        <v>0</v>
      </c>
      <c r="Y285" s="100">
        <v>0</v>
      </c>
      <c r="Z285" s="100">
        <v>0</v>
      </c>
      <c r="AA285" s="100">
        <v>0</v>
      </c>
      <c r="AB285" s="100">
        <v>0</v>
      </c>
      <c r="AC285" s="304">
        <v>0</v>
      </c>
    </row>
    <row r="286" spans="1:29" ht="48">
      <c r="A286" s="249">
        <v>40075874</v>
      </c>
      <c r="B286" s="103" t="s">
        <v>442</v>
      </c>
      <c r="C286" s="103" t="s">
        <v>25</v>
      </c>
      <c r="D286" s="102" t="s">
        <v>586</v>
      </c>
      <c r="E286" s="102" t="s">
        <v>148</v>
      </c>
      <c r="F286" s="289" t="s">
        <v>587</v>
      </c>
      <c r="G286" s="102" t="s">
        <v>100</v>
      </c>
      <c r="H286" s="103" t="s">
        <v>172</v>
      </c>
      <c r="I286" s="102" t="s">
        <v>444</v>
      </c>
      <c r="J286" s="101">
        <v>2025</v>
      </c>
      <c r="K286" s="102">
        <v>15450</v>
      </c>
      <c r="L286" s="122">
        <v>200000</v>
      </c>
      <c r="M286" s="102" t="s">
        <v>449</v>
      </c>
      <c r="N286" s="307" t="s">
        <v>167</v>
      </c>
      <c r="O286" s="311">
        <v>120000</v>
      </c>
      <c r="P286" s="290">
        <v>120000</v>
      </c>
      <c r="Q286" s="312">
        <f t="shared" si="6"/>
        <v>0</v>
      </c>
      <c r="R286" s="344">
        <v>0</v>
      </c>
      <c r="S286" s="100">
        <v>0</v>
      </c>
      <c r="T286" s="100">
        <v>0</v>
      </c>
      <c r="U286" s="100">
        <v>0</v>
      </c>
      <c r="V286" s="100">
        <v>0</v>
      </c>
      <c r="W286" s="100">
        <v>0</v>
      </c>
      <c r="X286" s="100">
        <v>0</v>
      </c>
      <c r="Y286" s="100">
        <v>0</v>
      </c>
      <c r="Z286" s="100">
        <v>0</v>
      </c>
      <c r="AA286" s="100">
        <v>0</v>
      </c>
      <c r="AB286" s="100">
        <v>0</v>
      </c>
      <c r="AC286" s="304">
        <v>0</v>
      </c>
    </row>
    <row r="287" spans="1:29" ht="36">
      <c r="A287" s="249">
        <v>40075882</v>
      </c>
      <c r="B287" s="103" t="s">
        <v>442</v>
      </c>
      <c r="C287" s="103" t="s">
        <v>27</v>
      </c>
      <c r="D287" s="102" t="s">
        <v>588</v>
      </c>
      <c r="E287" s="102" t="s">
        <v>148</v>
      </c>
      <c r="F287" s="289" t="s">
        <v>589</v>
      </c>
      <c r="G287" s="102" t="s">
        <v>100</v>
      </c>
      <c r="H287" s="103" t="s">
        <v>172</v>
      </c>
      <c r="I287" s="102" t="s">
        <v>444</v>
      </c>
      <c r="J287" s="101">
        <v>2025</v>
      </c>
      <c r="K287" s="102">
        <v>15450</v>
      </c>
      <c r="L287" s="122">
        <v>148506</v>
      </c>
      <c r="M287" s="102" t="s">
        <v>417</v>
      </c>
      <c r="N287" s="307" t="s">
        <v>294</v>
      </c>
      <c r="O287" s="311">
        <v>89104</v>
      </c>
      <c r="P287" s="290">
        <v>89104</v>
      </c>
      <c r="Q287" s="312">
        <f t="shared" si="6"/>
        <v>0</v>
      </c>
      <c r="R287" s="344">
        <v>0</v>
      </c>
      <c r="S287" s="100">
        <v>0</v>
      </c>
      <c r="T287" s="100">
        <v>0</v>
      </c>
      <c r="U287" s="100">
        <v>0</v>
      </c>
      <c r="V287" s="100">
        <v>0</v>
      </c>
      <c r="W287" s="100">
        <v>0</v>
      </c>
      <c r="X287" s="100">
        <v>0</v>
      </c>
      <c r="Y287" s="100">
        <v>0</v>
      </c>
      <c r="Z287" s="100">
        <v>0</v>
      </c>
      <c r="AA287" s="100">
        <v>0</v>
      </c>
      <c r="AB287" s="100">
        <v>0</v>
      </c>
      <c r="AC287" s="304">
        <v>0</v>
      </c>
    </row>
    <row r="288" spans="1:29" ht="48">
      <c r="A288" s="249">
        <v>40075878</v>
      </c>
      <c r="B288" s="103" t="s">
        <v>442</v>
      </c>
      <c r="C288" s="103" t="s">
        <v>25</v>
      </c>
      <c r="D288" s="102" t="s">
        <v>590</v>
      </c>
      <c r="E288" s="102" t="s">
        <v>148</v>
      </c>
      <c r="F288" s="289" t="s">
        <v>591</v>
      </c>
      <c r="G288" s="102" t="s">
        <v>100</v>
      </c>
      <c r="H288" s="103" t="s">
        <v>157</v>
      </c>
      <c r="I288" s="102" t="s">
        <v>444</v>
      </c>
      <c r="J288" s="101">
        <v>2025</v>
      </c>
      <c r="K288" s="102">
        <v>15450</v>
      </c>
      <c r="L288" s="122">
        <v>170000</v>
      </c>
      <c r="M288" s="102" t="s">
        <v>169</v>
      </c>
      <c r="N288" s="307" t="s">
        <v>167</v>
      </c>
      <c r="O288" s="311">
        <v>102000</v>
      </c>
      <c r="P288" s="290">
        <v>102000</v>
      </c>
      <c r="Q288" s="312">
        <f t="shared" si="6"/>
        <v>0</v>
      </c>
      <c r="R288" s="344">
        <v>0</v>
      </c>
      <c r="S288" s="100">
        <v>0</v>
      </c>
      <c r="T288" s="100">
        <v>0</v>
      </c>
      <c r="U288" s="100">
        <v>0</v>
      </c>
      <c r="V288" s="100">
        <v>0</v>
      </c>
      <c r="W288" s="100">
        <v>0</v>
      </c>
      <c r="X288" s="100">
        <v>0</v>
      </c>
      <c r="Y288" s="100">
        <v>0</v>
      </c>
      <c r="Z288" s="100">
        <v>0</v>
      </c>
      <c r="AA288" s="100">
        <v>0</v>
      </c>
      <c r="AB288" s="100">
        <v>0</v>
      </c>
      <c r="AC288" s="304">
        <v>0</v>
      </c>
    </row>
    <row r="289" spans="1:29" ht="36">
      <c r="A289" s="249">
        <v>40075881</v>
      </c>
      <c r="B289" s="103" t="s">
        <v>442</v>
      </c>
      <c r="C289" s="103" t="s">
        <v>27</v>
      </c>
      <c r="D289" s="102" t="s">
        <v>592</v>
      </c>
      <c r="E289" s="102" t="s">
        <v>148</v>
      </c>
      <c r="F289" s="289" t="s">
        <v>593</v>
      </c>
      <c r="G289" s="102" t="s">
        <v>100</v>
      </c>
      <c r="H289" s="103" t="s">
        <v>157</v>
      </c>
      <c r="I289" s="102" t="s">
        <v>444</v>
      </c>
      <c r="J289" s="101">
        <v>2025</v>
      </c>
      <c r="K289" s="102">
        <v>15450</v>
      </c>
      <c r="L289" s="122">
        <v>136990</v>
      </c>
      <c r="M289" s="102" t="s">
        <v>417</v>
      </c>
      <c r="N289" s="307" t="s">
        <v>264</v>
      </c>
      <c r="O289" s="311">
        <v>82194</v>
      </c>
      <c r="P289" s="290">
        <v>82194</v>
      </c>
      <c r="Q289" s="312">
        <f t="shared" si="6"/>
        <v>0</v>
      </c>
      <c r="R289" s="344">
        <v>0</v>
      </c>
      <c r="S289" s="100">
        <v>0</v>
      </c>
      <c r="T289" s="100">
        <v>0</v>
      </c>
      <c r="U289" s="100">
        <v>0</v>
      </c>
      <c r="V289" s="100">
        <v>0</v>
      </c>
      <c r="W289" s="100">
        <v>0</v>
      </c>
      <c r="X289" s="100">
        <v>0</v>
      </c>
      <c r="Y289" s="100">
        <v>0</v>
      </c>
      <c r="Z289" s="100">
        <v>0</v>
      </c>
      <c r="AA289" s="100">
        <v>0</v>
      </c>
      <c r="AB289" s="100">
        <v>0</v>
      </c>
      <c r="AC289" s="304">
        <v>0</v>
      </c>
    </row>
    <row r="290" spans="1:29" ht="48">
      <c r="A290" s="249">
        <v>40075886</v>
      </c>
      <c r="B290" s="103" t="s">
        <v>442</v>
      </c>
      <c r="C290" s="103" t="s">
        <v>25</v>
      </c>
      <c r="D290" s="102" t="s">
        <v>594</v>
      </c>
      <c r="E290" s="102" t="s">
        <v>148</v>
      </c>
      <c r="F290" s="289" t="s">
        <v>595</v>
      </c>
      <c r="G290" s="102" t="s">
        <v>100</v>
      </c>
      <c r="H290" s="103" t="s">
        <v>220</v>
      </c>
      <c r="I290" s="102" t="s">
        <v>444</v>
      </c>
      <c r="J290" s="101">
        <v>2025</v>
      </c>
      <c r="K290" s="102">
        <v>15450</v>
      </c>
      <c r="L290" s="122">
        <v>180000</v>
      </c>
      <c r="M290" s="102" t="s">
        <v>449</v>
      </c>
      <c r="N290" s="307" t="s">
        <v>167</v>
      </c>
      <c r="O290" s="311">
        <v>108000</v>
      </c>
      <c r="P290" s="290">
        <v>108000</v>
      </c>
      <c r="Q290" s="312">
        <f t="shared" si="6"/>
        <v>0</v>
      </c>
      <c r="R290" s="344">
        <v>0</v>
      </c>
      <c r="S290" s="100">
        <v>0</v>
      </c>
      <c r="T290" s="100">
        <v>0</v>
      </c>
      <c r="U290" s="100">
        <v>0</v>
      </c>
      <c r="V290" s="100">
        <v>0</v>
      </c>
      <c r="W290" s="100">
        <v>0</v>
      </c>
      <c r="X290" s="100">
        <v>0</v>
      </c>
      <c r="Y290" s="100">
        <v>0</v>
      </c>
      <c r="Z290" s="100">
        <v>0</v>
      </c>
      <c r="AA290" s="100">
        <v>0</v>
      </c>
      <c r="AB290" s="100">
        <v>0</v>
      </c>
      <c r="AC290" s="304">
        <v>0</v>
      </c>
    </row>
    <row r="291" spans="1:29" ht="36">
      <c r="A291" s="249">
        <v>40075888</v>
      </c>
      <c r="B291" s="103" t="s">
        <v>442</v>
      </c>
      <c r="C291" s="103" t="s">
        <v>25</v>
      </c>
      <c r="D291" s="102" t="s">
        <v>568</v>
      </c>
      <c r="E291" s="102" t="s">
        <v>148</v>
      </c>
      <c r="F291" s="289" t="s">
        <v>596</v>
      </c>
      <c r="G291" s="102" t="s">
        <v>100</v>
      </c>
      <c r="H291" s="103" t="s">
        <v>150</v>
      </c>
      <c r="I291" s="102" t="s">
        <v>444</v>
      </c>
      <c r="J291" s="101">
        <v>2025</v>
      </c>
      <c r="K291" s="102">
        <v>15450</v>
      </c>
      <c r="L291" s="122">
        <v>180000</v>
      </c>
      <c r="M291" s="102" t="s">
        <v>449</v>
      </c>
      <c r="N291" s="307" t="s">
        <v>167</v>
      </c>
      <c r="O291" s="311">
        <v>108000</v>
      </c>
      <c r="P291" s="290">
        <v>108000</v>
      </c>
      <c r="Q291" s="312">
        <f t="shared" si="6"/>
        <v>0</v>
      </c>
      <c r="R291" s="344">
        <v>0</v>
      </c>
      <c r="S291" s="100">
        <v>0</v>
      </c>
      <c r="T291" s="100">
        <v>0</v>
      </c>
      <c r="U291" s="100">
        <v>0</v>
      </c>
      <c r="V291" s="100">
        <v>0</v>
      </c>
      <c r="W291" s="100">
        <v>0</v>
      </c>
      <c r="X291" s="100">
        <v>0</v>
      </c>
      <c r="Y291" s="100">
        <v>0</v>
      </c>
      <c r="Z291" s="100">
        <v>0</v>
      </c>
      <c r="AA291" s="100">
        <v>0</v>
      </c>
      <c r="AB291" s="100">
        <v>0</v>
      </c>
      <c r="AC291" s="304">
        <v>0</v>
      </c>
    </row>
    <row r="292" spans="1:29" ht="36">
      <c r="A292" s="249">
        <v>40075884</v>
      </c>
      <c r="B292" s="103" t="s">
        <v>442</v>
      </c>
      <c r="C292" s="103" t="s">
        <v>25</v>
      </c>
      <c r="D292" s="102" t="s">
        <v>570</v>
      </c>
      <c r="E292" s="102" t="s">
        <v>148</v>
      </c>
      <c r="F292" s="289" t="s">
        <v>597</v>
      </c>
      <c r="G292" s="102" t="s">
        <v>100</v>
      </c>
      <c r="H292" s="103" t="s">
        <v>367</v>
      </c>
      <c r="I292" s="102" t="s">
        <v>444</v>
      </c>
      <c r="J292" s="101">
        <v>2025</v>
      </c>
      <c r="K292" s="102">
        <v>15450</v>
      </c>
      <c r="L292" s="122">
        <v>335000</v>
      </c>
      <c r="M292" s="102" t="s">
        <v>598</v>
      </c>
      <c r="N292" s="307" t="s">
        <v>167</v>
      </c>
      <c r="O292" s="311">
        <v>201000</v>
      </c>
      <c r="P292" s="290">
        <v>201000</v>
      </c>
      <c r="Q292" s="312">
        <f t="shared" si="6"/>
        <v>0</v>
      </c>
      <c r="R292" s="344">
        <v>0</v>
      </c>
      <c r="S292" s="100">
        <v>0</v>
      </c>
      <c r="T292" s="100">
        <v>0</v>
      </c>
      <c r="U292" s="100">
        <v>0</v>
      </c>
      <c r="V292" s="100">
        <v>0</v>
      </c>
      <c r="W292" s="100">
        <v>0</v>
      </c>
      <c r="X292" s="100">
        <v>0</v>
      </c>
      <c r="Y292" s="100">
        <v>0</v>
      </c>
      <c r="Z292" s="100">
        <v>0</v>
      </c>
      <c r="AA292" s="100">
        <v>0</v>
      </c>
      <c r="AB292" s="100">
        <v>0</v>
      </c>
      <c r="AC292" s="304">
        <v>0</v>
      </c>
    </row>
    <row r="293" spans="1:29" ht="48">
      <c r="A293" s="249">
        <v>40075889</v>
      </c>
      <c r="B293" s="103" t="s">
        <v>442</v>
      </c>
      <c r="C293" s="103" t="s">
        <v>25</v>
      </c>
      <c r="D293" s="102" t="s">
        <v>572</v>
      </c>
      <c r="E293" s="102" t="s">
        <v>148</v>
      </c>
      <c r="F293" s="289" t="s">
        <v>599</v>
      </c>
      <c r="G293" s="102" t="s">
        <v>100</v>
      </c>
      <c r="H293" s="103" t="s">
        <v>172</v>
      </c>
      <c r="I293" s="102" t="s">
        <v>444</v>
      </c>
      <c r="J293" s="101">
        <v>2025</v>
      </c>
      <c r="K293" s="102">
        <v>15450</v>
      </c>
      <c r="L293" s="122">
        <v>199710</v>
      </c>
      <c r="M293" s="102" t="s">
        <v>169</v>
      </c>
      <c r="N293" s="307" t="s">
        <v>167</v>
      </c>
      <c r="O293" s="311">
        <v>119826</v>
      </c>
      <c r="P293" s="290">
        <v>119826</v>
      </c>
      <c r="Q293" s="312">
        <f t="shared" si="6"/>
        <v>0</v>
      </c>
      <c r="R293" s="344">
        <v>0</v>
      </c>
      <c r="S293" s="100">
        <v>0</v>
      </c>
      <c r="T293" s="100">
        <v>0</v>
      </c>
      <c r="U293" s="100">
        <v>0</v>
      </c>
      <c r="V293" s="100">
        <v>0</v>
      </c>
      <c r="W293" s="100">
        <v>0</v>
      </c>
      <c r="X293" s="100">
        <v>0</v>
      </c>
      <c r="Y293" s="100">
        <v>0</v>
      </c>
      <c r="Z293" s="100">
        <v>0</v>
      </c>
      <c r="AA293" s="100">
        <v>0</v>
      </c>
      <c r="AB293" s="100">
        <v>0</v>
      </c>
      <c r="AC293" s="304">
        <v>0</v>
      </c>
    </row>
    <row r="294" spans="1:29" ht="48">
      <c r="A294" s="249">
        <v>40075891</v>
      </c>
      <c r="B294" s="103" t="s">
        <v>442</v>
      </c>
      <c r="C294" s="103" t="s">
        <v>25</v>
      </c>
      <c r="D294" s="102" t="s">
        <v>578</v>
      </c>
      <c r="E294" s="102" t="s">
        <v>148</v>
      </c>
      <c r="F294" s="289" t="s">
        <v>600</v>
      </c>
      <c r="G294" s="102" t="s">
        <v>100</v>
      </c>
      <c r="H294" s="103" t="s">
        <v>220</v>
      </c>
      <c r="I294" s="102" t="s">
        <v>444</v>
      </c>
      <c r="J294" s="101">
        <v>2025</v>
      </c>
      <c r="K294" s="102">
        <v>15450</v>
      </c>
      <c r="L294" s="122">
        <v>200000</v>
      </c>
      <c r="M294" s="102" t="s">
        <v>449</v>
      </c>
      <c r="N294" s="307" t="s">
        <v>167</v>
      </c>
      <c r="O294" s="311">
        <v>120000</v>
      </c>
      <c r="P294" s="290">
        <v>120000</v>
      </c>
      <c r="Q294" s="312">
        <f t="shared" si="6"/>
        <v>0</v>
      </c>
      <c r="R294" s="344">
        <v>0</v>
      </c>
      <c r="S294" s="100">
        <v>0</v>
      </c>
      <c r="T294" s="100">
        <v>0</v>
      </c>
      <c r="U294" s="100">
        <v>0</v>
      </c>
      <c r="V294" s="100">
        <v>0</v>
      </c>
      <c r="W294" s="100">
        <v>0</v>
      </c>
      <c r="X294" s="100">
        <v>0</v>
      </c>
      <c r="Y294" s="100">
        <v>0</v>
      </c>
      <c r="Z294" s="100">
        <v>0</v>
      </c>
      <c r="AA294" s="100">
        <v>0</v>
      </c>
      <c r="AB294" s="100">
        <v>0</v>
      </c>
      <c r="AC294" s="304">
        <v>0</v>
      </c>
    </row>
    <row r="295" spans="1:29" ht="36">
      <c r="A295" s="249">
        <v>40075893</v>
      </c>
      <c r="B295" s="103" t="s">
        <v>442</v>
      </c>
      <c r="C295" s="103" t="s">
        <v>25</v>
      </c>
      <c r="D295" s="102" t="s">
        <v>588</v>
      </c>
      <c r="E295" s="102" t="s">
        <v>148</v>
      </c>
      <c r="F295" s="289" t="s">
        <v>601</v>
      </c>
      <c r="G295" s="102" t="s">
        <v>100</v>
      </c>
      <c r="H295" s="103" t="s">
        <v>220</v>
      </c>
      <c r="I295" s="102" t="s">
        <v>444</v>
      </c>
      <c r="J295" s="101">
        <v>2025</v>
      </c>
      <c r="K295" s="102">
        <v>15450</v>
      </c>
      <c r="L295" s="122">
        <v>133333</v>
      </c>
      <c r="M295" s="102" t="s">
        <v>585</v>
      </c>
      <c r="N295" s="307" t="s">
        <v>167</v>
      </c>
      <c r="O295" s="311">
        <v>80000</v>
      </c>
      <c r="P295" s="290">
        <v>80000</v>
      </c>
      <c r="Q295" s="312">
        <f t="shared" si="6"/>
        <v>0</v>
      </c>
      <c r="R295" s="344">
        <v>0</v>
      </c>
      <c r="S295" s="100">
        <v>0</v>
      </c>
      <c r="T295" s="100">
        <v>0</v>
      </c>
      <c r="U295" s="100">
        <v>0</v>
      </c>
      <c r="V295" s="100">
        <v>0</v>
      </c>
      <c r="W295" s="100">
        <v>0</v>
      </c>
      <c r="X295" s="100">
        <v>0</v>
      </c>
      <c r="Y295" s="100">
        <v>0</v>
      </c>
      <c r="Z295" s="100">
        <v>0</v>
      </c>
      <c r="AA295" s="100">
        <v>0</v>
      </c>
      <c r="AB295" s="100">
        <v>0</v>
      </c>
      <c r="AC295" s="304">
        <v>0</v>
      </c>
    </row>
    <row r="296" spans="1:29" ht="36">
      <c r="A296" s="249">
        <v>40075890</v>
      </c>
      <c r="B296" s="103" t="s">
        <v>442</v>
      </c>
      <c r="C296" s="103" t="s">
        <v>25</v>
      </c>
      <c r="D296" s="102" t="s">
        <v>592</v>
      </c>
      <c r="E296" s="102" t="s">
        <v>148</v>
      </c>
      <c r="F296" s="289" t="s">
        <v>602</v>
      </c>
      <c r="G296" s="102" t="s">
        <v>100</v>
      </c>
      <c r="H296" s="103" t="s">
        <v>447</v>
      </c>
      <c r="I296" s="102" t="s">
        <v>444</v>
      </c>
      <c r="J296" s="101">
        <v>2025</v>
      </c>
      <c r="K296" s="102">
        <v>15450</v>
      </c>
      <c r="L296" s="122">
        <v>99994</v>
      </c>
      <c r="M296" s="102" t="s">
        <v>585</v>
      </c>
      <c r="N296" s="307" t="s">
        <v>167</v>
      </c>
      <c r="O296" s="311">
        <v>59997</v>
      </c>
      <c r="P296" s="290">
        <v>59997</v>
      </c>
      <c r="Q296" s="312">
        <f t="shared" si="6"/>
        <v>0</v>
      </c>
      <c r="R296" s="344">
        <v>0</v>
      </c>
      <c r="S296" s="100">
        <v>0</v>
      </c>
      <c r="T296" s="100">
        <v>0</v>
      </c>
      <c r="U296" s="100">
        <v>0</v>
      </c>
      <c r="V296" s="100">
        <v>0</v>
      </c>
      <c r="W296" s="100">
        <v>0</v>
      </c>
      <c r="X296" s="100">
        <v>0</v>
      </c>
      <c r="Y296" s="100">
        <v>0</v>
      </c>
      <c r="Z296" s="100">
        <v>0</v>
      </c>
      <c r="AA296" s="100">
        <v>0</v>
      </c>
      <c r="AB296" s="100">
        <v>0</v>
      </c>
      <c r="AC296" s="304">
        <v>0</v>
      </c>
    </row>
    <row r="297" spans="1:29" ht="36">
      <c r="A297" s="249">
        <v>40075894</v>
      </c>
      <c r="B297" s="103" t="s">
        <v>442</v>
      </c>
      <c r="C297" s="103" t="s">
        <v>27</v>
      </c>
      <c r="D297" s="102" t="s">
        <v>603</v>
      </c>
      <c r="E297" s="102" t="s">
        <v>148</v>
      </c>
      <c r="F297" s="289" t="s">
        <v>604</v>
      </c>
      <c r="G297" s="102" t="s">
        <v>100</v>
      </c>
      <c r="H297" s="103" t="s">
        <v>367</v>
      </c>
      <c r="I297" s="102" t="s">
        <v>444</v>
      </c>
      <c r="J297" s="101">
        <v>2025</v>
      </c>
      <c r="K297" s="102">
        <v>15450</v>
      </c>
      <c r="L297" s="122">
        <v>142016</v>
      </c>
      <c r="M297" s="102" t="s">
        <v>417</v>
      </c>
      <c r="N297" s="307" t="s">
        <v>264</v>
      </c>
      <c r="O297" s="311">
        <v>85210</v>
      </c>
      <c r="P297" s="290">
        <v>85210</v>
      </c>
      <c r="Q297" s="312">
        <f t="shared" si="6"/>
        <v>0</v>
      </c>
      <c r="R297" s="344">
        <v>0</v>
      </c>
      <c r="S297" s="100">
        <v>0</v>
      </c>
      <c r="T297" s="100">
        <v>0</v>
      </c>
      <c r="U297" s="100">
        <v>0</v>
      </c>
      <c r="V297" s="100">
        <v>0</v>
      </c>
      <c r="W297" s="100">
        <v>0</v>
      </c>
      <c r="X297" s="100">
        <v>0</v>
      </c>
      <c r="Y297" s="100">
        <v>0</v>
      </c>
      <c r="Z297" s="100">
        <v>0</v>
      </c>
      <c r="AA297" s="100">
        <v>0</v>
      </c>
      <c r="AB297" s="100">
        <v>0</v>
      </c>
      <c r="AC297" s="304">
        <v>0</v>
      </c>
    </row>
    <row r="298" spans="1:29" ht="36">
      <c r="A298" s="249">
        <v>40075895</v>
      </c>
      <c r="B298" s="103" t="s">
        <v>442</v>
      </c>
      <c r="C298" s="103" t="s">
        <v>25</v>
      </c>
      <c r="D298" s="102" t="s">
        <v>603</v>
      </c>
      <c r="E298" s="102" t="s">
        <v>148</v>
      </c>
      <c r="F298" s="289" t="s">
        <v>605</v>
      </c>
      <c r="G298" s="102" t="s">
        <v>100</v>
      </c>
      <c r="H298" s="103" t="s">
        <v>367</v>
      </c>
      <c r="I298" s="102" t="s">
        <v>444</v>
      </c>
      <c r="J298" s="101">
        <v>2025</v>
      </c>
      <c r="K298" s="102">
        <v>15450</v>
      </c>
      <c r="L298" s="122">
        <v>135000</v>
      </c>
      <c r="M298" s="102" t="s">
        <v>449</v>
      </c>
      <c r="N298" s="307" t="s">
        <v>167</v>
      </c>
      <c r="O298" s="311">
        <v>81000</v>
      </c>
      <c r="P298" s="290">
        <v>81000</v>
      </c>
      <c r="Q298" s="312">
        <f t="shared" si="6"/>
        <v>0</v>
      </c>
      <c r="R298" s="344">
        <v>0</v>
      </c>
      <c r="S298" s="100">
        <v>0</v>
      </c>
      <c r="T298" s="100">
        <v>0</v>
      </c>
      <c r="U298" s="100">
        <v>0</v>
      </c>
      <c r="V298" s="100">
        <v>0</v>
      </c>
      <c r="W298" s="100">
        <v>0</v>
      </c>
      <c r="X298" s="100">
        <v>0</v>
      </c>
      <c r="Y298" s="100">
        <v>0</v>
      </c>
      <c r="Z298" s="100">
        <v>0</v>
      </c>
      <c r="AA298" s="100">
        <v>0</v>
      </c>
      <c r="AB298" s="100">
        <v>0</v>
      </c>
      <c r="AC298" s="304">
        <v>0</v>
      </c>
    </row>
    <row r="299" spans="1:29" ht="36">
      <c r="A299" s="249">
        <v>40075896</v>
      </c>
      <c r="B299" s="103" t="s">
        <v>442</v>
      </c>
      <c r="C299" s="103" t="s">
        <v>25</v>
      </c>
      <c r="D299" s="102" t="s">
        <v>606</v>
      </c>
      <c r="E299" s="102" t="s">
        <v>148</v>
      </c>
      <c r="F299" s="289" t="s">
        <v>607</v>
      </c>
      <c r="G299" s="102" t="s">
        <v>100</v>
      </c>
      <c r="H299" s="103" t="s">
        <v>172</v>
      </c>
      <c r="I299" s="102" t="s">
        <v>444</v>
      </c>
      <c r="J299" s="101">
        <v>2025</v>
      </c>
      <c r="K299" s="102">
        <v>15450</v>
      </c>
      <c r="L299" s="122">
        <v>133333</v>
      </c>
      <c r="M299" s="102" t="s">
        <v>585</v>
      </c>
      <c r="N299" s="307" t="s">
        <v>167</v>
      </c>
      <c r="O299" s="311">
        <v>80000</v>
      </c>
      <c r="P299" s="290">
        <v>80000</v>
      </c>
      <c r="Q299" s="312">
        <f t="shared" si="6"/>
        <v>0</v>
      </c>
      <c r="R299" s="344">
        <v>0</v>
      </c>
      <c r="S299" s="100">
        <v>0</v>
      </c>
      <c r="T299" s="100">
        <v>0</v>
      </c>
      <c r="U299" s="100">
        <v>0</v>
      </c>
      <c r="V299" s="100">
        <v>0</v>
      </c>
      <c r="W299" s="100">
        <v>0</v>
      </c>
      <c r="X299" s="100">
        <v>0</v>
      </c>
      <c r="Y299" s="100">
        <v>0</v>
      </c>
      <c r="Z299" s="100">
        <v>0</v>
      </c>
      <c r="AA299" s="100">
        <v>0</v>
      </c>
      <c r="AB299" s="100">
        <v>0</v>
      </c>
      <c r="AC299" s="304">
        <v>0</v>
      </c>
    </row>
    <row r="300" spans="1:29" ht="48">
      <c r="A300" s="249">
        <v>40075899</v>
      </c>
      <c r="B300" s="103" t="s">
        <v>442</v>
      </c>
      <c r="C300" s="103" t="s">
        <v>25</v>
      </c>
      <c r="D300" s="102" t="s">
        <v>608</v>
      </c>
      <c r="E300" s="102" t="s">
        <v>148</v>
      </c>
      <c r="F300" s="289" t="s">
        <v>609</v>
      </c>
      <c r="G300" s="102" t="s">
        <v>100</v>
      </c>
      <c r="H300" s="103" t="s">
        <v>367</v>
      </c>
      <c r="I300" s="102" t="s">
        <v>444</v>
      </c>
      <c r="J300" s="101">
        <v>2025</v>
      </c>
      <c r="K300" s="102">
        <v>15450</v>
      </c>
      <c r="L300" s="122">
        <v>232335</v>
      </c>
      <c r="M300" s="102" t="s">
        <v>610</v>
      </c>
      <c r="N300" s="307" t="s">
        <v>167</v>
      </c>
      <c r="O300" s="311">
        <v>139401</v>
      </c>
      <c r="P300" s="290">
        <v>139401</v>
      </c>
      <c r="Q300" s="312">
        <f t="shared" si="6"/>
        <v>0</v>
      </c>
      <c r="R300" s="344">
        <v>0</v>
      </c>
      <c r="S300" s="100">
        <v>0</v>
      </c>
      <c r="T300" s="100">
        <v>0</v>
      </c>
      <c r="U300" s="100">
        <v>0</v>
      </c>
      <c r="V300" s="100">
        <v>0</v>
      </c>
      <c r="W300" s="100">
        <v>0</v>
      </c>
      <c r="X300" s="100">
        <v>0</v>
      </c>
      <c r="Y300" s="100">
        <v>0</v>
      </c>
      <c r="Z300" s="100">
        <v>0</v>
      </c>
      <c r="AA300" s="100">
        <v>0</v>
      </c>
      <c r="AB300" s="100">
        <v>0</v>
      </c>
      <c r="AC300" s="304">
        <v>0</v>
      </c>
    </row>
    <row r="301" spans="1:29" ht="48">
      <c r="A301" s="249">
        <v>40075898</v>
      </c>
      <c r="B301" s="103" t="s">
        <v>442</v>
      </c>
      <c r="C301" s="103" t="s">
        <v>25</v>
      </c>
      <c r="D301" s="102" t="s">
        <v>611</v>
      </c>
      <c r="E301" s="102" t="s">
        <v>148</v>
      </c>
      <c r="F301" s="289" t="s">
        <v>612</v>
      </c>
      <c r="G301" s="102" t="s">
        <v>100</v>
      </c>
      <c r="H301" s="103" t="s">
        <v>172</v>
      </c>
      <c r="I301" s="102" t="s">
        <v>444</v>
      </c>
      <c r="J301" s="101">
        <v>2025</v>
      </c>
      <c r="K301" s="102">
        <v>15450</v>
      </c>
      <c r="L301" s="122">
        <v>320000</v>
      </c>
      <c r="M301" s="102" t="s">
        <v>446</v>
      </c>
      <c r="N301" s="307" t="s">
        <v>294</v>
      </c>
      <c r="O301" s="311">
        <v>192000</v>
      </c>
      <c r="P301" s="290">
        <v>192000</v>
      </c>
      <c r="Q301" s="312">
        <f t="shared" si="6"/>
        <v>0</v>
      </c>
      <c r="R301" s="344">
        <v>0</v>
      </c>
      <c r="S301" s="100">
        <v>0</v>
      </c>
      <c r="T301" s="100">
        <v>0</v>
      </c>
      <c r="U301" s="100">
        <v>0</v>
      </c>
      <c r="V301" s="100">
        <v>0</v>
      </c>
      <c r="W301" s="100">
        <v>0</v>
      </c>
      <c r="X301" s="100">
        <v>0</v>
      </c>
      <c r="Y301" s="100">
        <v>0</v>
      </c>
      <c r="Z301" s="100">
        <v>0</v>
      </c>
      <c r="AA301" s="100">
        <v>0</v>
      </c>
      <c r="AB301" s="100">
        <v>0</v>
      </c>
      <c r="AC301" s="304">
        <v>0</v>
      </c>
    </row>
    <row r="302" spans="1:29" ht="24">
      <c r="A302" s="249">
        <v>40075900</v>
      </c>
      <c r="B302" s="103" t="s">
        <v>442</v>
      </c>
      <c r="C302" s="103" t="s">
        <v>25</v>
      </c>
      <c r="D302" s="102" t="s">
        <v>613</v>
      </c>
      <c r="E302" s="102" t="s">
        <v>148</v>
      </c>
      <c r="F302" s="289" t="s">
        <v>614</v>
      </c>
      <c r="G302" s="102" t="s">
        <v>100</v>
      </c>
      <c r="H302" s="103" t="s">
        <v>154</v>
      </c>
      <c r="I302" s="102" t="s">
        <v>444</v>
      </c>
      <c r="J302" s="101">
        <v>2025</v>
      </c>
      <c r="K302" s="102">
        <v>15450</v>
      </c>
      <c r="L302" s="122">
        <v>335000</v>
      </c>
      <c r="M302" s="102" t="s">
        <v>615</v>
      </c>
      <c r="N302" s="307" t="s">
        <v>167</v>
      </c>
      <c r="O302" s="311">
        <v>201000</v>
      </c>
      <c r="P302" s="290">
        <v>201000</v>
      </c>
      <c r="Q302" s="312">
        <f t="shared" si="6"/>
        <v>0</v>
      </c>
      <c r="R302" s="344">
        <v>0</v>
      </c>
      <c r="S302" s="100">
        <v>0</v>
      </c>
      <c r="T302" s="100">
        <v>0</v>
      </c>
      <c r="U302" s="100">
        <v>0</v>
      </c>
      <c r="V302" s="100">
        <v>0</v>
      </c>
      <c r="W302" s="100">
        <v>0</v>
      </c>
      <c r="X302" s="100">
        <v>0</v>
      </c>
      <c r="Y302" s="100">
        <v>0</v>
      </c>
      <c r="Z302" s="100">
        <v>0</v>
      </c>
      <c r="AA302" s="100">
        <v>0</v>
      </c>
      <c r="AB302" s="100">
        <v>0</v>
      </c>
      <c r="AC302" s="304">
        <v>0</v>
      </c>
    </row>
    <row r="303" spans="1:29" ht="36">
      <c r="A303" s="249">
        <v>40075901</v>
      </c>
      <c r="B303" s="103" t="s">
        <v>442</v>
      </c>
      <c r="C303" s="103" t="s">
        <v>25</v>
      </c>
      <c r="D303" s="102" t="s">
        <v>616</v>
      </c>
      <c r="E303" s="102" t="s">
        <v>148</v>
      </c>
      <c r="F303" s="289" t="s">
        <v>617</v>
      </c>
      <c r="G303" s="102" t="s">
        <v>100</v>
      </c>
      <c r="H303" s="103" t="s">
        <v>172</v>
      </c>
      <c r="I303" s="102" t="s">
        <v>444</v>
      </c>
      <c r="J303" s="101">
        <v>2025</v>
      </c>
      <c r="K303" s="102">
        <v>15450</v>
      </c>
      <c r="L303" s="122">
        <v>134133</v>
      </c>
      <c r="M303" s="102" t="s">
        <v>449</v>
      </c>
      <c r="N303" s="307" t="s">
        <v>167</v>
      </c>
      <c r="O303" s="311">
        <v>80480</v>
      </c>
      <c r="P303" s="290">
        <v>80480</v>
      </c>
      <c r="Q303" s="312">
        <f t="shared" si="6"/>
        <v>0</v>
      </c>
      <c r="R303" s="344">
        <v>0</v>
      </c>
      <c r="S303" s="100">
        <v>0</v>
      </c>
      <c r="T303" s="100">
        <v>0</v>
      </c>
      <c r="U303" s="100">
        <v>0</v>
      </c>
      <c r="V303" s="100">
        <v>0</v>
      </c>
      <c r="W303" s="100">
        <v>0</v>
      </c>
      <c r="X303" s="100">
        <v>0</v>
      </c>
      <c r="Y303" s="100">
        <v>0</v>
      </c>
      <c r="Z303" s="100">
        <v>0</v>
      </c>
      <c r="AA303" s="100">
        <v>0</v>
      </c>
      <c r="AB303" s="100">
        <v>0</v>
      </c>
      <c r="AC303" s="304">
        <v>0</v>
      </c>
    </row>
    <row r="304" spans="1:29" ht="36">
      <c r="A304" s="249">
        <v>40075903</v>
      </c>
      <c r="B304" s="103" t="s">
        <v>442</v>
      </c>
      <c r="C304" s="103" t="s">
        <v>25</v>
      </c>
      <c r="D304" s="102" t="s">
        <v>618</v>
      </c>
      <c r="E304" s="102" t="s">
        <v>148</v>
      </c>
      <c r="F304" s="289" t="s">
        <v>619</v>
      </c>
      <c r="G304" s="102" t="s">
        <v>100</v>
      </c>
      <c r="H304" s="103" t="s">
        <v>172</v>
      </c>
      <c r="I304" s="102" t="s">
        <v>444</v>
      </c>
      <c r="J304" s="101">
        <v>2025</v>
      </c>
      <c r="K304" s="102">
        <v>15450</v>
      </c>
      <c r="L304" s="122">
        <v>105567</v>
      </c>
      <c r="M304" s="102" t="s">
        <v>620</v>
      </c>
      <c r="N304" s="307" t="s">
        <v>167</v>
      </c>
      <c r="O304" s="311">
        <v>63340</v>
      </c>
      <c r="P304" s="290">
        <v>63340</v>
      </c>
      <c r="Q304" s="312">
        <f t="shared" si="6"/>
        <v>0</v>
      </c>
      <c r="R304" s="344">
        <v>0</v>
      </c>
      <c r="S304" s="100">
        <v>0</v>
      </c>
      <c r="T304" s="100">
        <v>0</v>
      </c>
      <c r="U304" s="100">
        <v>0</v>
      </c>
      <c r="V304" s="100">
        <v>0</v>
      </c>
      <c r="W304" s="100">
        <v>0</v>
      </c>
      <c r="X304" s="100">
        <v>0</v>
      </c>
      <c r="Y304" s="100">
        <v>0</v>
      </c>
      <c r="Z304" s="100">
        <v>0</v>
      </c>
      <c r="AA304" s="100">
        <v>0</v>
      </c>
      <c r="AB304" s="100">
        <v>0</v>
      </c>
      <c r="AC304" s="304">
        <v>0</v>
      </c>
    </row>
    <row r="305" spans="1:29" ht="36">
      <c r="A305" s="249">
        <v>40075904</v>
      </c>
      <c r="B305" s="103" t="s">
        <v>442</v>
      </c>
      <c r="C305" s="103" t="s">
        <v>27</v>
      </c>
      <c r="D305" s="102" t="s">
        <v>606</v>
      </c>
      <c r="E305" s="102" t="s">
        <v>148</v>
      </c>
      <c r="F305" s="289" t="s">
        <v>621</v>
      </c>
      <c r="G305" s="102" t="s">
        <v>100</v>
      </c>
      <c r="H305" s="103" t="s">
        <v>367</v>
      </c>
      <c r="I305" s="102" t="s">
        <v>444</v>
      </c>
      <c r="J305" s="101">
        <v>2025</v>
      </c>
      <c r="K305" s="102">
        <v>15450</v>
      </c>
      <c r="L305" s="122">
        <v>29032</v>
      </c>
      <c r="M305" s="102" t="s">
        <v>622</v>
      </c>
      <c r="N305" s="307" t="s">
        <v>294</v>
      </c>
      <c r="O305" s="311">
        <v>17419</v>
      </c>
      <c r="P305" s="290">
        <v>17419</v>
      </c>
      <c r="Q305" s="312">
        <f t="shared" si="6"/>
        <v>0</v>
      </c>
      <c r="R305" s="344">
        <v>0</v>
      </c>
      <c r="S305" s="100">
        <v>0</v>
      </c>
      <c r="T305" s="100">
        <v>0</v>
      </c>
      <c r="U305" s="100">
        <v>0</v>
      </c>
      <c r="V305" s="100">
        <v>0</v>
      </c>
      <c r="W305" s="100">
        <v>0</v>
      </c>
      <c r="X305" s="100">
        <v>0</v>
      </c>
      <c r="Y305" s="100">
        <v>0</v>
      </c>
      <c r="Z305" s="100">
        <v>0</v>
      </c>
      <c r="AA305" s="100">
        <v>0</v>
      </c>
      <c r="AB305" s="100">
        <v>0</v>
      </c>
      <c r="AC305" s="304">
        <v>0</v>
      </c>
    </row>
    <row r="306" spans="1:29" ht="36">
      <c r="A306" s="249">
        <v>40054753</v>
      </c>
      <c r="B306" s="103" t="s">
        <v>442</v>
      </c>
      <c r="C306" s="103" t="s">
        <v>27</v>
      </c>
      <c r="D306" s="102"/>
      <c r="E306" s="102" t="s">
        <v>148</v>
      </c>
      <c r="F306" s="289" t="s">
        <v>623</v>
      </c>
      <c r="G306" s="102" t="s">
        <v>100</v>
      </c>
      <c r="H306" s="103" t="s">
        <v>154</v>
      </c>
      <c r="I306" s="102" t="s">
        <v>444</v>
      </c>
      <c r="J306" s="101">
        <v>2025</v>
      </c>
      <c r="K306" s="102">
        <v>15486</v>
      </c>
      <c r="L306" s="122">
        <v>1600000</v>
      </c>
      <c r="M306" s="102" t="s">
        <v>158</v>
      </c>
      <c r="N306" s="307" t="s">
        <v>294</v>
      </c>
      <c r="O306" s="311">
        <v>0</v>
      </c>
      <c r="P306" s="290">
        <v>0</v>
      </c>
      <c r="Q306" s="312">
        <f t="shared" si="6"/>
        <v>0</v>
      </c>
      <c r="R306" s="344">
        <v>0</v>
      </c>
      <c r="S306" s="100">
        <v>0</v>
      </c>
      <c r="T306" s="100">
        <v>0</v>
      </c>
      <c r="U306" s="100">
        <v>0</v>
      </c>
      <c r="V306" s="100">
        <v>0</v>
      </c>
      <c r="W306" s="100">
        <v>0</v>
      </c>
      <c r="X306" s="100">
        <v>0</v>
      </c>
      <c r="Y306" s="100">
        <v>0</v>
      </c>
      <c r="Z306" s="100">
        <v>0</v>
      </c>
      <c r="AA306" s="100">
        <v>0</v>
      </c>
      <c r="AB306" s="100">
        <v>0</v>
      </c>
      <c r="AC306" s="304">
        <v>0</v>
      </c>
    </row>
    <row r="307" spans="1:29" ht="36">
      <c r="A307" s="249">
        <v>40074711</v>
      </c>
      <c r="B307" s="103" t="s">
        <v>442</v>
      </c>
      <c r="C307" s="103" t="s">
        <v>25</v>
      </c>
      <c r="D307" s="102" t="s">
        <v>218</v>
      </c>
      <c r="E307" s="102" t="s">
        <v>148</v>
      </c>
      <c r="F307" s="289" t="s">
        <v>624</v>
      </c>
      <c r="G307" s="102" t="s">
        <v>100</v>
      </c>
      <c r="H307" s="103" t="s">
        <v>225</v>
      </c>
      <c r="I307" s="102" t="s">
        <v>151</v>
      </c>
      <c r="J307" s="101">
        <v>2025</v>
      </c>
      <c r="K307" s="102">
        <v>15580</v>
      </c>
      <c r="L307" s="122">
        <v>1397306</v>
      </c>
      <c r="M307" s="102" t="s">
        <v>558</v>
      </c>
      <c r="N307" s="307" t="s">
        <v>294</v>
      </c>
      <c r="O307" s="311">
        <v>249738</v>
      </c>
      <c r="P307" s="290">
        <v>124500</v>
      </c>
      <c r="Q307" s="312">
        <f t="shared" ref="Q307:Q313" si="7">SUM(R307:T307)</f>
        <v>0</v>
      </c>
      <c r="R307" s="344">
        <v>0</v>
      </c>
      <c r="S307" s="100">
        <v>0</v>
      </c>
      <c r="T307" s="100">
        <v>0</v>
      </c>
      <c r="U307" s="100">
        <v>0</v>
      </c>
      <c r="V307" s="100">
        <v>0</v>
      </c>
      <c r="W307" s="100">
        <v>0</v>
      </c>
      <c r="X307" s="100">
        <v>0</v>
      </c>
      <c r="Y307" s="100">
        <v>0</v>
      </c>
      <c r="Z307" s="100">
        <v>0</v>
      </c>
      <c r="AA307" s="100">
        <v>0</v>
      </c>
      <c r="AB307" s="100">
        <v>0</v>
      </c>
      <c r="AC307" s="304">
        <v>0</v>
      </c>
    </row>
    <row r="308" spans="1:29" ht="24">
      <c r="A308" s="249">
        <v>40047608</v>
      </c>
      <c r="B308" s="103" t="s">
        <v>442</v>
      </c>
      <c r="C308" s="103" t="s">
        <v>27</v>
      </c>
      <c r="D308" s="102"/>
      <c r="E308" s="102" t="s">
        <v>148</v>
      </c>
      <c r="F308" s="289" t="s">
        <v>625</v>
      </c>
      <c r="G308" s="102" t="s">
        <v>100</v>
      </c>
      <c r="H308" s="103" t="s">
        <v>447</v>
      </c>
      <c r="I308" s="102" t="s">
        <v>444</v>
      </c>
      <c r="J308" s="101">
        <v>2022</v>
      </c>
      <c r="K308" s="102">
        <v>12705</v>
      </c>
      <c r="L308" s="122">
        <v>199460</v>
      </c>
      <c r="M308" s="102" t="s">
        <v>158</v>
      </c>
      <c r="N308" s="307" t="s">
        <v>171</v>
      </c>
      <c r="O308" s="311">
        <v>0</v>
      </c>
      <c r="P308" s="290">
        <v>0</v>
      </c>
      <c r="Q308" s="312">
        <f t="shared" si="7"/>
        <v>0</v>
      </c>
      <c r="R308" s="344">
        <v>0</v>
      </c>
      <c r="S308" s="100">
        <v>0</v>
      </c>
      <c r="T308" s="100">
        <v>0</v>
      </c>
      <c r="U308" s="100">
        <v>0</v>
      </c>
      <c r="V308" s="100">
        <v>0</v>
      </c>
      <c r="W308" s="100">
        <v>0</v>
      </c>
      <c r="X308" s="100">
        <v>0</v>
      </c>
      <c r="Y308" s="100">
        <v>0</v>
      </c>
      <c r="Z308" s="100">
        <v>0</v>
      </c>
      <c r="AA308" s="100">
        <v>0</v>
      </c>
      <c r="AB308" s="100">
        <v>0</v>
      </c>
      <c r="AC308" s="304">
        <v>0</v>
      </c>
    </row>
    <row r="309" spans="1:29" ht="24">
      <c r="A309" s="249">
        <v>40014531</v>
      </c>
      <c r="B309" s="103" t="s">
        <v>442</v>
      </c>
      <c r="C309" s="103"/>
      <c r="D309" s="102"/>
      <c r="E309" s="102" t="s">
        <v>148</v>
      </c>
      <c r="F309" s="289" t="s">
        <v>626</v>
      </c>
      <c r="G309" s="102" t="s">
        <v>100</v>
      </c>
      <c r="H309" s="103" t="s">
        <v>154</v>
      </c>
      <c r="I309" s="102" t="s">
        <v>151</v>
      </c>
      <c r="J309" s="101">
        <v>2020</v>
      </c>
      <c r="K309" s="102">
        <v>11090</v>
      </c>
      <c r="L309" s="122">
        <v>299999</v>
      </c>
      <c r="M309" s="102" t="s">
        <v>518</v>
      </c>
      <c r="N309" s="307" t="s">
        <v>223</v>
      </c>
      <c r="O309" s="311">
        <v>0</v>
      </c>
      <c r="P309" s="290">
        <v>0</v>
      </c>
      <c r="Q309" s="312">
        <f t="shared" si="7"/>
        <v>0</v>
      </c>
      <c r="R309" s="344">
        <v>0</v>
      </c>
      <c r="S309" s="100">
        <v>0</v>
      </c>
      <c r="T309" s="100">
        <v>0</v>
      </c>
      <c r="U309" s="100">
        <v>0</v>
      </c>
      <c r="V309" s="100">
        <v>0</v>
      </c>
      <c r="W309" s="100">
        <v>0</v>
      </c>
      <c r="X309" s="100">
        <v>0</v>
      </c>
      <c r="Y309" s="100">
        <v>0</v>
      </c>
      <c r="Z309" s="100">
        <v>0</v>
      </c>
      <c r="AA309" s="100">
        <v>0</v>
      </c>
      <c r="AB309" s="100">
        <v>0</v>
      </c>
      <c r="AC309" s="304">
        <v>0</v>
      </c>
    </row>
    <row r="310" spans="1:29" ht="24">
      <c r="A310" s="249">
        <v>40077283</v>
      </c>
      <c r="B310" s="103" t="s">
        <v>442</v>
      </c>
      <c r="C310" s="103" t="s">
        <v>25</v>
      </c>
      <c r="D310" s="102" t="s">
        <v>218</v>
      </c>
      <c r="E310" s="102" t="s">
        <v>148</v>
      </c>
      <c r="F310" s="289" t="s">
        <v>627</v>
      </c>
      <c r="G310" s="102" t="s">
        <v>100</v>
      </c>
      <c r="H310" s="103" t="s">
        <v>154</v>
      </c>
      <c r="I310" s="102" t="s">
        <v>151</v>
      </c>
      <c r="J310" s="101">
        <v>2026</v>
      </c>
      <c r="K310" s="102">
        <v>15826</v>
      </c>
      <c r="L310" s="122">
        <v>1117335</v>
      </c>
      <c r="M310" s="102" t="s">
        <v>558</v>
      </c>
      <c r="N310" s="307" t="s">
        <v>294</v>
      </c>
      <c r="O310" s="311">
        <v>0</v>
      </c>
      <c r="P310" s="290">
        <v>0</v>
      </c>
      <c r="Q310" s="312">
        <f t="shared" si="7"/>
        <v>0</v>
      </c>
      <c r="R310" s="344">
        <v>0</v>
      </c>
      <c r="S310" s="100">
        <v>0</v>
      </c>
      <c r="T310" s="100">
        <v>0</v>
      </c>
      <c r="U310" s="100">
        <v>0</v>
      </c>
      <c r="V310" s="100">
        <v>0</v>
      </c>
      <c r="W310" s="100">
        <v>0</v>
      </c>
      <c r="X310" s="100">
        <v>0</v>
      </c>
      <c r="Y310" s="100">
        <v>0</v>
      </c>
      <c r="Z310" s="100">
        <v>0</v>
      </c>
      <c r="AA310" s="100">
        <v>0</v>
      </c>
      <c r="AB310" s="100">
        <v>0</v>
      </c>
      <c r="AC310" s="304">
        <v>0</v>
      </c>
    </row>
    <row r="311" spans="1:29" ht="24">
      <c r="A311" s="249" t="s">
        <v>628</v>
      </c>
      <c r="B311" s="103" t="s">
        <v>442</v>
      </c>
      <c r="C311" s="103" t="s">
        <v>25</v>
      </c>
      <c r="D311" s="102"/>
      <c r="E311" s="102"/>
      <c r="F311" s="289" t="s">
        <v>629</v>
      </c>
      <c r="G311" s="102"/>
      <c r="H311" s="103"/>
      <c r="I311" s="102"/>
      <c r="J311" s="101"/>
      <c r="K311" s="102" t="s">
        <v>216</v>
      </c>
      <c r="L311" s="122"/>
      <c r="M311" s="102" t="s">
        <v>558</v>
      </c>
      <c r="N311" s="307"/>
      <c r="O311" s="311">
        <v>1000</v>
      </c>
      <c r="P311" s="290">
        <v>0</v>
      </c>
      <c r="Q311" s="312">
        <f t="shared" si="7"/>
        <v>0</v>
      </c>
      <c r="R311" s="344">
        <v>0</v>
      </c>
      <c r="S311" s="100">
        <v>0</v>
      </c>
      <c r="T311" s="100">
        <v>0</v>
      </c>
      <c r="U311" s="100">
        <v>0</v>
      </c>
      <c r="V311" s="100">
        <v>0</v>
      </c>
      <c r="W311" s="100">
        <v>0</v>
      </c>
      <c r="X311" s="100">
        <v>0</v>
      </c>
      <c r="Y311" s="100">
        <v>0</v>
      </c>
      <c r="Z311" s="100">
        <v>0</v>
      </c>
      <c r="AA311" s="100">
        <v>0</v>
      </c>
      <c r="AB311" s="100">
        <v>0</v>
      </c>
      <c r="AC311" s="304">
        <v>0</v>
      </c>
    </row>
    <row r="312" spans="1:29" ht="24">
      <c r="A312" s="249">
        <v>3303998</v>
      </c>
      <c r="B312" s="103" t="s">
        <v>442</v>
      </c>
      <c r="C312" s="103" t="s">
        <v>27</v>
      </c>
      <c r="D312" s="102"/>
      <c r="E312" s="102" t="str">
        <f t="shared" ref="E312:E313" si="8">MID(B312,11,2)</f>
        <v/>
      </c>
      <c r="F312" s="289" t="s">
        <v>630</v>
      </c>
      <c r="G312" s="102"/>
      <c r="H312" s="103"/>
      <c r="I312" s="102"/>
      <c r="J312" s="101"/>
      <c r="K312" s="102" t="s">
        <v>216</v>
      </c>
      <c r="L312" s="122">
        <v>9611549</v>
      </c>
      <c r="M312" s="102" t="s">
        <v>216</v>
      </c>
      <c r="N312" s="307"/>
      <c r="O312" s="311">
        <v>9611549</v>
      </c>
      <c r="P312" s="290">
        <v>9611549</v>
      </c>
      <c r="Q312" s="312">
        <f t="shared" si="7"/>
        <v>0</v>
      </c>
      <c r="R312" s="344">
        <v>0</v>
      </c>
      <c r="S312" s="100">
        <v>0</v>
      </c>
      <c r="T312" s="100">
        <v>0</v>
      </c>
      <c r="U312" s="100">
        <v>0</v>
      </c>
      <c r="V312" s="100">
        <v>0</v>
      </c>
      <c r="W312" s="100">
        <v>0</v>
      </c>
      <c r="X312" s="100">
        <v>0</v>
      </c>
      <c r="Y312" s="100">
        <v>0</v>
      </c>
      <c r="Z312" s="100">
        <v>0</v>
      </c>
      <c r="AA312" s="100">
        <v>0</v>
      </c>
      <c r="AB312" s="100">
        <v>0</v>
      </c>
      <c r="AC312" s="304">
        <v>0</v>
      </c>
    </row>
    <row r="313" spans="1:29" ht="12.75" thickBot="1">
      <c r="A313" s="255"/>
      <c r="B313" s="248" t="s">
        <v>631</v>
      </c>
      <c r="C313" s="257" t="s">
        <v>42</v>
      </c>
      <c r="D313" s="285"/>
      <c r="E313" s="250" t="str">
        <f t="shared" si="8"/>
        <v/>
      </c>
      <c r="F313" s="258" t="s">
        <v>632</v>
      </c>
      <c r="G313" s="286" t="s">
        <v>216</v>
      </c>
      <c r="H313" s="248"/>
      <c r="I313" s="250"/>
      <c r="J313" s="252" t="s">
        <v>216</v>
      </c>
      <c r="K313" s="250">
        <v>0</v>
      </c>
      <c r="L313" s="251"/>
      <c r="M313" s="250" t="s">
        <v>207</v>
      </c>
      <c r="N313" s="307" t="s">
        <v>216</v>
      </c>
      <c r="O313" s="315">
        <v>0</v>
      </c>
      <c r="P313" s="316">
        <v>0</v>
      </c>
      <c r="Q313" s="317">
        <f t="shared" si="7"/>
        <v>13763115.021</v>
      </c>
      <c r="R313" s="345">
        <v>13763115.021</v>
      </c>
      <c r="S313" s="305">
        <v>0</v>
      </c>
      <c r="T313" s="305">
        <v>0</v>
      </c>
      <c r="U313" s="305">
        <v>0</v>
      </c>
      <c r="V313" s="305">
        <v>0</v>
      </c>
      <c r="W313" s="305">
        <v>0</v>
      </c>
      <c r="X313" s="305">
        <v>0</v>
      </c>
      <c r="Y313" s="305">
        <v>0</v>
      </c>
      <c r="Z313" s="305">
        <v>0</v>
      </c>
      <c r="AA313" s="305">
        <v>0</v>
      </c>
      <c r="AB313" s="305">
        <v>0</v>
      </c>
      <c r="AC313" s="306">
        <v>0</v>
      </c>
    </row>
    <row r="322" spans="13:13">
      <c r="M322" s="6" t="s">
        <v>133</v>
      </c>
    </row>
    <row r="25872" ht="10.5" customHeight="1"/>
    <row r="1045933" spans="1:29" s="119" customFormat="1">
      <c r="A1045933" s="254"/>
      <c r="B1045933" s="198"/>
      <c r="C1045933" s="265"/>
      <c r="D1045933" s="265"/>
      <c r="E1045933" s="198"/>
      <c r="G1045933" s="198"/>
      <c r="H1045933" s="198"/>
      <c r="I1045933" s="198"/>
      <c r="J1045933" s="198"/>
      <c r="K1045933" s="198"/>
      <c r="M1045933" s="198"/>
      <c r="N1045933" s="198"/>
      <c r="P1045933" s="2"/>
      <c r="U1045933" s="270"/>
      <c r="AA1045933" s="268"/>
      <c r="AC1045933" s="269"/>
    </row>
    <row r="1045934" spans="1:29" s="119" customFormat="1">
      <c r="A1045934" s="254"/>
      <c r="B1045934" s="198"/>
      <c r="C1045934" s="265"/>
      <c r="D1045934" s="265"/>
      <c r="E1045934" s="198"/>
      <c r="G1045934" s="198"/>
      <c r="H1045934" s="198"/>
      <c r="I1045934" s="198"/>
      <c r="J1045934" s="198"/>
      <c r="K1045934" s="198"/>
      <c r="M1045934" s="198"/>
      <c r="N1045934" s="198"/>
      <c r="P1045934" s="2"/>
      <c r="U1045934" s="270"/>
      <c r="AA1045934" s="268"/>
      <c r="AC1045934" s="269"/>
    </row>
    <row r="1045935" spans="1:29" s="119" customFormat="1">
      <c r="A1045935" s="254"/>
      <c r="B1045935" s="198"/>
      <c r="C1045935" s="265"/>
      <c r="D1045935" s="265"/>
      <c r="E1045935" s="198"/>
      <c r="G1045935" s="198"/>
      <c r="H1045935" s="198"/>
      <c r="I1045935" s="198"/>
      <c r="J1045935" s="198"/>
      <c r="K1045935" s="198"/>
      <c r="M1045935" s="198"/>
      <c r="N1045935" s="198"/>
      <c r="P1045935" s="2"/>
      <c r="U1045935" s="270"/>
      <c r="AA1045935" s="268"/>
      <c r="AC1045935" s="269"/>
    </row>
    <row r="1045936" spans="1:29" s="119" customFormat="1">
      <c r="A1045936" s="254"/>
      <c r="B1045936" s="198"/>
      <c r="C1045936" s="265"/>
      <c r="D1045936" s="265"/>
      <c r="E1045936" s="198"/>
      <c r="G1045936" s="198"/>
      <c r="H1045936" s="198"/>
      <c r="I1045936" s="198"/>
      <c r="J1045936" s="198"/>
      <c r="K1045936" s="198"/>
      <c r="M1045936" s="198"/>
      <c r="N1045936" s="198"/>
      <c r="P1045936" s="2"/>
      <c r="U1045936" s="270"/>
      <c r="AA1045936" s="268"/>
      <c r="AC1045936" s="269"/>
    </row>
    <row r="1045937" spans="1:29" s="119" customFormat="1">
      <c r="A1045937" s="254"/>
      <c r="B1045937" s="198"/>
      <c r="C1045937" s="265"/>
      <c r="D1045937" s="265"/>
      <c r="E1045937" s="198"/>
      <c r="G1045937" s="198"/>
      <c r="H1045937" s="198"/>
      <c r="I1045937" s="198"/>
      <c r="J1045937" s="198"/>
      <c r="K1045937" s="198"/>
      <c r="M1045937" s="198"/>
      <c r="N1045937" s="198"/>
      <c r="P1045937" s="2"/>
      <c r="U1045937" s="270"/>
      <c r="AA1045937" s="268"/>
      <c r="AC1045937" s="269"/>
    </row>
    <row r="1045938" spans="1:29" s="119" customFormat="1">
      <c r="A1045938" s="254"/>
      <c r="B1045938" s="198"/>
      <c r="C1045938" s="265"/>
      <c r="D1045938" s="265"/>
      <c r="E1045938" s="198"/>
      <c r="G1045938" s="198"/>
      <c r="H1045938" s="198"/>
      <c r="I1045938" s="198"/>
      <c r="J1045938" s="198"/>
      <c r="K1045938" s="198"/>
      <c r="M1045938" s="198"/>
      <c r="N1045938" s="198"/>
      <c r="P1045938" s="2"/>
      <c r="U1045938" s="270"/>
      <c r="AA1045938" s="268"/>
      <c r="AC1045938" s="269"/>
    </row>
    <row r="1045939" spans="1:29" s="119" customFormat="1">
      <c r="A1045939" s="254"/>
      <c r="B1045939" s="198"/>
      <c r="C1045939" s="265"/>
      <c r="D1045939" s="265"/>
      <c r="E1045939" s="198"/>
      <c r="G1045939" s="198"/>
      <c r="H1045939" s="198"/>
      <c r="I1045939" s="198"/>
      <c r="J1045939" s="198"/>
      <c r="K1045939" s="198"/>
      <c r="M1045939" s="198"/>
      <c r="N1045939" s="198"/>
      <c r="P1045939" s="2"/>
      <c r="U1045939" s="270"/>
      <c r="AA1045939" s="268"/>
      <c r="AC1045939" s="269"/>
    </row>
    <row r="1045940" spans="1:29" s="119" customFormat="1">
      <c r="A1045940" s="254"/>
      <c r="B1045940" s="198"/>
      <c r="C1045940" s="265"/>
      <c r="D1045940" s="265"/>
      <c r="E1045940" s="198"/>
      <c r="G1045940" s="198"/>
      <c r="H1045940" s="198"/>
      <c r="I1045940" s="198"/>
      <c r="J1045940" s="198"/>
      <c r="K1045940" s="198"/>
      <c r="M1045940" s="198"/>
      <c r="N1045940" s="198"/>
      <c r="P1045940" s="2"/>
      <c r="U1045940" s="270"/>
      <c r="AA1045940" s="268"/>
      <c r="AC1045940" s="269"/>
    </row>
    <row r="1045941" spans="1:29" s="119" customFormat="1">
      <c r="A1045941" s="254"/>
      <c r="B1045941" s="198"/>
      <c r="C1045941" s="265"/>
      <c r="D1045941" s="265"/>
      <c r="E1045941" s="198"/>
      <c r="G1045941" s="198"/>
      <c r="H1045941" s="198"/>
      <c r="I1045941" s="198"/>
      <c r="J1045941" s="198"/>
      <c r="K1045941" s="198"/>
      <c r="M1045941" s="198"/>
      <c r="N1045941" s="198"/>
      <c r="P1045941" s="2"/>
      <c r="U1045941" s="270"/>
      <c r="AA1045941" s="268"/>
      <c r="AC1045941" s="269"/>
    </row>
    <row r="1045942" spans="1:29" s="119" customFormat="1">
      <c r="A1045942" s="254"/>
      <c r="B1045942" s="198"/>
      <c r="C1045942" s="265"/>
      <c r="D1045942" s="265"/>
      <c r="E1045942" s="198"/>
      <c r="G1045942" s="198"/>
      <c r="H1045942" s="198"/>
      <c r="I1045942" s="198"/>
      <c r="J1045942" s="198"/>
      <c r="K1045942" s="198"/>
      <c r="M1045942" s="198"/>
      <c r="N1045942" s="198"/>
      <c r="P1045942" s="2"/>
      <c r="U1045942" s="270"/>
      <c r="AA1045942" s="268"/>
      <c r="AC1045942" s="269"/>
    </row>
    <row r="1045943" spans="1:29" s="119" customFormat="1">
      <c r="A1045943" s="254"/>
      <c r="B1045943" s="198"/>
      <c r="C1045943" s="265"/>
      <c r="D1045943" s="265"/>
      <c r="E1045943" s="198"/>
      <c r="G1045943" s="198"/>
      <c r="H1045943" s="198"/>
      <c r="I1045943" s="198"/>
      <c r="J1045943" s="198"/>
      <c r="K1045943" s="198"/>
      <c r="M1045943" s="198"/>
      <c r="N1045943" s="198"/>
      <c r="P1045943" s="2"/>
      <c r="U1045943" s="270"/>
      <c r="AA1045943" s="268"/>
      <c r="AC1045943" s="269"/>
    </row>
    <row r="1045944" spans="1:29" s="119" customFormat="1">
      <c r="A1045944" s="254"/>
      <c r="B1045944" s="198"/>
      <c r="C1045944" s="265"/>
      <c r="D1045944" s="265"/>
      <c r="E1045944" s="198"/>
      <c r="G1045944" s="198"/>
      <c r="H1045944" s="198"/>
      <c r="I1045944" s="198"/>
      <c r="J1045944" s="198"/>
      <c r="K1045944" s="198"/>
      <c r="M1045944" s="198"/>
      <c r="N1045944" s="198"/>
      <c r="P1045944" s="2"/>
      <c r="U1045944" s="270"/>
      <c r="AA1045944" s="268"/>
      <c r="AC1045944" s="269"/>
    </row>
    <row r="1045945" spans="1:29" s="119" customFormat="1">
      <c r="A1045945" s="254"/>
      <c r="B1045945" s="198"/>
      <c r="C1045945" s="265"/>
      <c r="D1045945" s="265"/>
      <c r="E1045945" s="198"/>
      <c r="G1045945" s="198"/>
      <c r="H1045945" s="198"/>
      <c r="I1045945" s="198"/>
      <c r="J1045945" s="198"/>
      <c r="K1045945" s="198"/>
      <c r="M1045945" s="198"/>
      <c r="N1045945" s="198"/>
      <c r="P1045945" s="2"/>
      <c r="U1045945" s="270"/>
      <c r="AA1045945" s="268"/>
      <c r="AC1045945" s="269"/>
    </row>
    <row r="1045946" spans="1:29" s="119" customFormat="1">
      <c r="A1045946" s="254"/>
      <c r="B1045946" s="198"/>
      <c r="C1045946" s="265"/>
      <c r="D1045946" s="265"/>
      <c r="E1045946" s="198"/>
      <c r="G1045946" s="198"/>
      <c r="H1045946" s="198"/>
      <c r="I1045946" s="198"/>
      <c r="J1045946" s="198"/>
      <c r="K1045946" s="198"/>
      <c r="M1045946" s="198"/>
      <c r="N1045946" s="198"/>
      <c r="P1045946" s="2"/>
      <c r="U1045946" s="270"/>
      <c r="AA1045946" s="268"/>
      <c r="AC1045946" s="269"/>
    </row>
    <row r="1045947" spans="1:29" s="119" customFormat="1">
      <c r="A1045947" s="254"/>
      <c r="B1045947" s="198"/>
      <c r="C1045947" s="265"/>
      <c r="D1045947" s="265"/>
      <c r="E1045947" s="198"/>
      <c r="G1045947" s="198"/>
      <c r="H1045947" s="198"/>
      <c r="I1045947" s="198"/>
      <c r="J1045947" s="198"/>
      <c r="K1045947" s="198"/>
      <c r="M1045947" s="198"/>
      <c r="N1045947" s="198"/>
      <c r="P1045947" s="2"/>
      <c r="U1045947" s="270"/>
      <c r="AA1045947" s="268"/>
      <c r="AC1045947" s="269"/>
    </row>
    <row r="1045948" spans="1:29" s="119" customFormat="1">
      <c r="A1045948" s="254"/>
      <c r="B1045948" s="198"/>
      <c r="C1045948" s="265"/>
      <c r="D1045948" s="265"/>
      <c r="E1045948" s="198"/>
      <c r="G1045948" s="198"/>
      <c r="H1045948" s="198"/>
      <c r="I1045948" s="198"/>
      <c r="J1045948" s="198"/>
      <c r="K1045948" s="198"/>
      <c r="M1045948" s="198"/>
      <c r="N1045948" s="198"/>
      <c r="P1045948" s="2"/>
      <c r="U1045948" s="270"/>
      <c r="AA1045948" s="268"/>
      <c r="AC1045948" s="269"/>
    </row>
    <row r="1045949" spans="1:29" s="119" customFormat="1">
      <c r="A1045949" s="254"/>
      <c r="B1045949" s="198"/>
      <c r="C1045949" s="265"/>
      <c r="D1045949" s="265"/>
      <c r="E1045949" s="198"/>
      <c r="G1045949" s="198"/>
      <c r="H1045949" s="198"/>
      <c r="I1045949" s="198"/>
      <c r="J1045949" s="198"/>
      <c r="K1045949" s="198"/>
      <c r="M1045949" s="198"/>
      <c r="N1045949" s="198"/>
      <c r="P1045949" s="2"/>
      <c r="U1045949" s="270"/>
      <c r="AA1045949" s="268"/>
      <c r="AC1045949" s="269"/>
    </row>
    <row r="1045950" spans="1:29" s="119" customFormat="1">
      <c r="A1045950" s="254"/>
      <c r="B1045950" s="198"/>
      <c r="C1045950" s="265"/>
      <c r="D1045950" s="265"/>
      <c r="E1045950" s="198"/>
      <c r="G1045950" s="198"/>
      <c r="H1045950" s="198"/>
      <c r="I1045950" s="198"/>
      <c r="J1045950" s="198"/>
      <c r="K1045950" s="198"/>
      <c r="M1045950" s="198"/>
      <c r="N1045950" s="198"/>
      <c r="P1045950" s="2"/>
      <c r="U1045950" s="270"/>
      <c r="AA1045950" s="268"/>
      <c r="AC1045950" s="269"/>
    </row>
    <row r="1045951" spans="1:29" s="119" customFormat="1">
      <c r="A1045951" s="254"/>
      <c r="B1045951" s="198"/>
      <c r="C1045951" s="265"/>
      <c r="D1045951" s="265"/>
      <c r="E1045951" s="198"/>
      <c r="G1045951" s="198"/>
      <c r="H1045951" s="198"/>
      <c r="I1045951" s="198"/>
      <c r="J1045951" s="198"/>
      <c r="K1045951" s="198"/>
      <c r="M1045951" s="198"/>
      <c r="N1045951" s="198"/>
      <c r="P1045951" s="2"/>
      <c r="U1045951" s="270"/>
      <c r="AA1045951" s="268"/>
      <c r="AC1045951" s="269"/>
    </row>
    <row r="1045952" spans="1:29" s="119" customFormat="1">
      <c r="A1045952" s="254"/>
      <c r="B1045952" s="198"/>
      <c r="C1045952" s="265"/>
      <c r="D1045952" s="265"/>
      <c r="E1045952" s="198"/>
      <c r="G1045952" s="198"/>
      <c r="H1045952" s="198"/>
      <c r="I1045952" s="198"/>
      <c r="J1045952" s="198"/>
      <c r="K1045952" s="198"/>
      <c r="M1045952" s="198"/>
      <c r="N1045952" s="198"/>
      <c r="P1045952" s="2"/>
      <c r="U1045952" s="270"/>
      <c r="AA1045952" s="268"/>
      <c r="AC1045952" s="269"/>
    </row>
    <row r="1045953" spans="1:29" s="119" customFormat="1">
      <c r="A1045953" s="254"/>
      <c r="B1045953" s="198"/>
      <c r="C1045953" s="265"/>
      <c r="D1045953" s="265"/>
      <c r="E1045953" s="198"/>
      <c r="G1045953" s="198"/>
      <c r="H1045953" s="198"/>
      <c r="I1045953" s="198"/>
      <c r="J1045953" s="198"/>
      <c r="K1045953" s="198"/>
      <c r="M1045953" s="198"/>
      <c r="N1045953" s="198"/>
      <c r="P1045953" s="2"/>
      <c r="U1045953" s="270"/>
      <c r="AA1045953" s="268"/>
      <c r="AC1045953" s="269"/>
    </row>
    <row r="1045954" spans="1:29" s="119" customFormat="1">
      <c r="A1045954" s="254"/>
      <c r="B1045954" s="198"/>
      <c r="C1045954" s="265"/>
      <c r="D1045954" s="265"/>
      <c r="E1045954" s="198"/>
      <c r="G1045954" s="198"/>
      <c r="H1045954" s="198"/>
      <c r="I1045954" s="198"/>
      <c r="J1045954" s="198"/>
      <c r="K1045954" s="198"/>
      <c r="M1045954" s="198"/>
      <c r="N1045954" s="198"/>
      <c r="P1045954" s="2"/>
      <c r="U1045954" s="270"/>
      <c r="AA1045954" s="268"/>
      <c r="AC1045954" s="269"/>
    </row>
    <row r="1045955" spans="1:29" s="119" customFormat="1">
      <c r="A1045955" s="254"/>
      <c r="B1045955" s="198"/>
      <c r="C1045955" s="265"/>
      <c r="D1045955" s="265"/>
      <c r="E1045955" s="198"/>
      <c r="G1045955" s="198"/>
      <c r="H1045955" s="198"/>
      <c r="I1045955" s="198"/>
      <c r="J1045955" s="198"/>
      <c r="K1045955" s="198"/>
      <c r="M1045955" s="198"/>
      <c r="N1045955" s="198"/>
      <c r="P1045955" s="2"/>
      <c r="U1045955" s="270"/>
      <c r="AA1045955" s="268"/>
      <c r="AC1045955" s="269"/>
    </row>
    <row r="1045956" spans="1:29" s="119" customFormat="1">
      <c r="A1045956" s="254"/>
      <c r="B1045956" s="198"/>
      <c r="C1045956" s="265"/>
      <c r="D1045956" s="265"/>
      <c r="E1045956" s="198"/>
      <c r="G1045956" s="198"/>
      <c r="H1045956" s="198"/>
      <c r="I1045956" s="198"/>
      <c r="J1045956" s="198"/>
      <c r="K1045956" s="198"/>
      <c r="M1045956" s="198"/>
      <c r="N1045956" s="198"/>
      <c r="P1045956" s="2"/>
      <c r="U1045956" s="270"/>
      <c r="AA1045956" s="268"/>
      <c r="AC1045956" s="269"/>
    </row>
    <row r="1045957" spans="1:29" s="119" customFormat="1">
      <c r="A1045957" s="254"/>
      <c r="B1045957" s="198"/>
      <c r="C1045957" s="265"/>
      <c r="D1045957" s="265"/>
      <c r="E1045957" s="198"/>
      <c r="G1045957" s="198"/>
      <c r="H1045957" s="198"/>
      <c r="I1045957" s="198"/>
      <c r="J1045957" s="198"/>
      <c r="K1045957" s="198"/>
      <c r="M1045957" s="198"/>
      <c r="N1045957" s="198"/>
      <c r="P1045957" s="2"/>
      <c r="U1045957" s="270"/>
      <c r="AA1045957" s="268"/>
      <c r="AC1045957" s="269"/>
    </row>
    <row r="1045958" spans="1:29" s="119" customFormat="1">
      <c r="A1045958" s="254"/>
      <c r="B1045958" s="198"/>
      <c r="C1045958" s="265"/>
      <c r="D1045958" s="265"/>
      <c r="E1045958" s="198"/>
      <c r="G1045958" s="198"/>
      <c r="H1045958" s="198"/>
      <c r="I1045958" s="198"/>
      <c r="J1045958" s="198"/>
      <c r="K1045958" s="198"/>
      <c r="M1045958" s="198"/>
      <c r="N1045958" s="198"/>
      <c r="P1045958" s="2"/>
      <c r="U1045958" s="270"/>
      <c r="AA1045958" s="268"/>
      <c r="AC1045958" s="269"/>
    </row>
    <row r="1045959" spans="1:29" s="119" customFormat="1">
      <c r="A1045959" s="254"/>
      <c r="B1045959" s="198"/>
      <c r="C1045959" s="265"/>
      <c r="D1045959" s="265"/>
      <c r="E1045959" s="198"/>
      <c r="G1045959" s="198"/>
      <c r="H1045959" s="198"/>
      <c r="I1045959" s="198"/>
      <c r="J1045959" s="198"/>
      <c r="K1045959" s="198"/>
      <c r="M1045959" s="198"/>
      <c r="N1045959" s="198"/>
      <c r="P1045959" s="2"/>
      <c r="U1045959" s="270"/>
      <c r="AA1045959" s="268"/>
      <c r="AC1045959" s="269"/>
    </row>
    <row r="1045960" spans="1:29" s="119" customFormat="1">
      <c r="A1045960" s="254"/>
      <c r="B1045960" s="198"/>
      <c r="C1045960" s="265"/>
      <c r="D1045960" s="265"/>
      <c r="E1045960" s="198"/>
      <c r="G1045960" s="198"/>
      <c r="H1045960" s="198"/>
      <c r="I1045960" s="198"/>
      <c r="J1045960" s="198"/>
      <c r="K1045960" s="198"/>
      <c r="M1045960" s="198"/>
      <c r="N1045960" s="198"/>
      <c r="P1045960" s="2"/>
      <c r="U1045960" s="270"/>
      <c r="AA1045960" s="268"/>
      <c r="AC1045960" s="269"/>
    </row>
    <row r="1045961" spans="1:29" s="119" customFormat="1">
      <c r="A1045961" s="254"/>
      <c r="B1045961" s="198"/>
      <c r="C1045961" s="265"/>
      <c r="D1045961" s="265"/>
      <c r="E1045961" s="198"/>
      <c r="G1045961" s="198"/>
      <c r="H1045961" s="198"/>
      <c r="I1045961" s="198"/>
      <c r="J1045961" s="198"/>
      <c r="K1045961" s="198"/>
      <c r="M1045961" s="198"/>
      <c r="N1045961" s="198"/>
      <c r="P1045961" s="2"/>
      <c r="U1045961" s="270"/>
      <c r="AA1045961" s="268"/>
      <c r="AC1045961" s="269"/>
    </row>
    <row r="1045962" spans="1:29" s="119" customFormat="1">
      <c r="A1045962" s="254"/>
      <c r="B1045962" s="198"/>
      <c r="C1045962" s="265"/>
      <c r="D1045962" s="265"/>
      <c r="E1045962" s="198"/>
      <c r="G1045962" s="198"/>
      <c r="H1045962" s="198"/>
      <c r="I1045962" s="198"/>
      <c r="J1045962" s="198"/>
      <c r="K1045962" s="198"/>
      <c r="M1045962" s="198"/>
      <c r="N1045962" s="198"/>
      <c r="P1045962" s="2"/>
      <c r="U1045962" s="270"/>
      <c r="AA1045962" s="268"/>
      <c r="AC1045962" s="269"/>
    </row>
    <row r="1045963" spans="1:29" s="119" customFormat="1">
      <c r="A1045963" s="254"/>
      <c r="B1045963" s="198"/>
      <c r="C1045963" s="265"/>
      <c r="D1045963" s="265"/>
      <c r="E1045963" s="198"/>
      <c r="G1045963" s="198"/>
      <c r="H1045963" s="198"/>
      <c r="I1045963" s="198"/>
      <c r="J1045963" s="198"/>
      <c r="K1045963" s="198"/>
      <c r="M1045963" s="198"/>
      <c r="N1045963" s="198"/>
      <c r="P1045963" s="2"/>
      <c r="U1045963" s="270"/>
      <c r="AA1045963" s="268"/>
      <c r="AC1045963" s="269"/>
    </row>
    <row r="1045964" spans="1:29" s="119" customFormat="1">
      <c r="A1045964" s="254"/>
      <c r="B1045964" s="198"/>
      <c r="C1045964" s="265"/>
      <c r="D1045964" s="265"/>
      <c r="E1045964" s="198"/>
      <c r="G1045964" s="198"/>
      <c r="H1045964" s="198"/>
      <c r="I1045964" s="198"/>
      <c r="J1045964" s="198"/>
      <c r="K1045964" s="198"/>
      <c r="M1045964" s="198"/>
      <c r="N1045964" s="198"/>
      <c r="P1045964" s="2"/>
      <c r="U1045964" s="270"/>
      <c r="AA1045964" s="268"/>
      <c r="AC1045964" s="269"/>
    </row>
    <row r="1045965" spans="1:29" s="119" customFormat="1">
      <c r="A1045965" s="254"/>
      <c r="B1045965" s="198"/>
      <c r="C1045965" s="265"/>
      <c r="D1045965" s="265"/>
      <c r="E1045965" s="198"/>
      <c r="G1045965" s="198"/>
      <c r="H1045965" s="198"/>
      <c r="I1045965" s="198"/>
      <c r="J1045965" s="198"/>
      <c r="K1045965" s="198"/>
      <c r="M1045965" s="198"/>
      <c r="N1045965" s="198"/>
      <c r="P1045965" s="2"/>
      <c r="U1045965" s="270"/>
      <c r="AA1045965" s="268"/>
      <c r="AC1045965" s="269"/>
    </row>
    <row r="1045966" spans="1:29" s="119" customFormat="1">
      <c r="A1045966" s="254"/>
      <c r="B1045966" s="198"/>
      <c r="C1045966" s="265"/>
      <c r="D1045966" s="265"/>
      <c r="E1045966" s="198"/>
      <c r="G1045966" s="198"/>
      <c r="H1045966" s="198"/>
      <c r="I1045966" s="198"/>
      <c r="J1045966" s="198"/>
      <c r="K1045966" s="198"/>
      <c r="M1045966" s="198"/>
      <c r="N1045966" s="198"/>
      <c r="P1045966" s="2"/>
      <c r="U1045966" s="270"/>
      <c r="AA1045966" s="268"/>
      <c r="AC1045966" s="269"/>
    </row>
    <row r="1045967" spans="1:29" s="119" customFormat="1">
      <c r="A1045967" s="254"/>
      <c r="B1045967" s="198"/>
      <c r="C1045967" s="265"/>
      <c r="D1045967" s="265"/>
      <c r="E1045967" s="198"/>
      <c r="G1045967" s="198"/>
      <c r="H1045967" s="198"/>
      <c r="I1045967" s="198"/>
      <c r="J1045967" s="198"/>
      <c r="K1045967" s="198"/>
      <c r="M1045967" s="198"/>
      <c r="N1045967" s="198"/>
      <c r="P1045967" s="2"/>
      <c r="U1045967" s="270"/>
      <c r="AA1045967" s="268"/>
      <c r="AC1045967" s="269"/>
    </row>
    <row r="1045968" spans="1:29" s="119" customFormat="1">
      <c r="A1045968" s="254"/>
      <c r="B1045968" s="198"/>
      <c r="C1045968" s="265"/>
      <c r="D1045968" s="265"/>
      <c r="E1045968" s="198"/>
      <c r="G1045968" s="198"/>
      <c r="H1045968" s="198"/>
      <c r="I1045968" s="198"/>
      <c r="J1045968" s="198"/>
      <c r="K1045968" s="198"/>
      <c r="M1045968" s="198"/>
      <c r="N1045968" s="198"/>
      <c r="P1045968" s="2"/>
      <c r="U1045968" s="270"/>
      <c r="AA1045968" s="268"/>
      <c r="AC1045968" s="269"/>
    </row>
    <row r="1045969" spans="1:29" s="119" customFormat="1">
      <c r="A1045969" s="254"/>
      <c r="B1045969" s="198"/>
      <c r="C1045969" s="265"/>
      <c r="D1045969" s="265"/>
      <c r="E1045969" s="198"/>
      <c r="G1045969" s="198"/>
      <c r="H1045969" s="198"/>
      <c r="I1045969" s="198"/>
      <c r="J1045969" s="198"/>
      <c r="K1045969" s="198"/>
      <c r="M1045969" s="198"/>
      <c r="N1045969" s="198"/>
      <c r="P1045969" s="2"/>
      <c r="U1045969" s="270"/>
      <c r="AA1045969" s="268"/>
      <c r="AC1045969" s="269"/>
    </row>
    <row r="1045970" spans="1:29" s="119" customFormat="1">
      <c r="A1045970" s="254"/>
      <c r="B1045970" s="198"/>
      <c r="C1045970" s="265"/>
      <c r="D1045970" s="265"/>
      <c r="E1045970" s="198"/>
      <c r="G1045970" s="198"/>
      <c r="H1045970" s="198"/>
      <c r="I1045970" s="198"/>
      <c r="J1045970" s="198"/>
      <c r="K1045970" s="198"/>
      <c r="M1045970" s="198"/>
      <c r="N1045970" s="198"/>
      <c r="P1045970" s="2"/>
      <c r="U1045970" s="270"/>
      <c r="AA1045970" s="268"/>
      <c r="AC1045970" s="269"/>
    </row>
    <row r="1045971" spans="1:29" s="119" customFormat="1">
      <c r="A1045971" s="254"/>
      <c r="B1045971" s="198"/>
      <c r="C1045971" s="265"/>
      <c r="D1045971" s="265"/>
      <c r="E1045971" s="198"/>
      <c r="G1045971" s="198"/>
      <c r="H1045971" s="198"/>
      <c r="I1045971" s="198"/>
      <c r="J1045971" s="198"/>
      <c r="K1045971" s="198"/>
      <c r="M1045971" s="198"/>
      <c r="N1045971" s="198"/>
      <c r="P1045971" s="2"/>
      <c r="U1045971" s="270"/>
      <c r="AA1045971" s="268"/>
      <c r="AC1045971" s="269"/>
    </row>
    <row r="1045972" spans="1:29" s="119" customFormat="1">
      <c r="A1045972" s="254"/>
      <c r="B1045972" s="198"/>
      <c r="C1045972" s="265"/>
      <c r="D1045972" s="265"/>
      <c r="E1045972" s="198"/>
      <c r="G1045972" s="198"/>
      <c r="H1045972" s="198"/>
      <c r="I1045972" s="198"/>
      <c r="J1045972" s="198"/>
      <c r="K1045972" s="198"/>
      <c r="M1045972" s="198"/>
      <c r="N1045972" s="198"/>
      <c r="P1045972" s="2"/>
      <c r="U1045972" s="270"/>
      <c r="AA1045972" s="268"/>
      <c r="AC1045972" s="269"/>
    </row>
    <row r="1045973" spans="1:29" s="119" customFormat="1">
      <c r="A1045973" s="254"/>
      <c r="B1045973" s="198"/>
      <c r="C1045973" s="265"/>
      <c r="D1045973" s="265"/>
      <c r="E1045973" s="198"/>
      <c r="G1045973" s="198"/>
      <c r="H1045973" s="198"/>
      <c r="I1045973" s="198"/>
      <c r="J1045973" s="198"/>
      <c r="K1045973" s="198"/>
      <c r="M1045973" s="198"/>
      <c r="N1045973" s="198"/>
      <c r="P1045973" s="2"/>
      <c r="U1045973" s="270"/>
      <c r="AA1045973" s="268"/>
      <c r="AC1045973" s="269"/>
    </row>
    <row r="1045974" spans="1:29" s="119" customFormat="1">
      <c r="A1045974" s="254"/>
      <c r="B1045974" s="198"/>
      <c r="C1045974" s="265"/>
      <c r="D1045974" s="265"/>
      <c r="E1045974" s="198"/>
      <c r="G1045974" s="198"/>
      <c r="H1045974" s="198"/>
      <c r="I1045974" s="198"/>
      <c r="J1045974" s="198"/>
      <c r="K1045974" s="198"/>
      <c r="M1045974" s="198"/>
      <c r="N1045974" s="198"/>
      <c r="P1045974" s="2"/>
      <c r="U1045974" s="270"/>
      <c r="AA1045974" s="268"/>
      <c r="AC1045974" s="269"/>
    </row>
    <row r="1045975" spans="1:29" s="119" customFormat="1">
      <c r="A1045975" s="254"/>
      <c r="B1045975" s="198"/>
      <c r="C1045975" s="265"/>
      <c r="D1045975" s="265"/>
      <c r="E1045975" s="198"/>
      <c r="G1045975" s="198"/>
      <c r="H1045975" s="198"/>
      <c r="I1045975" s="198"/>
      <c r="J1045975" s="198"/>
      <c r="K1045975" s="198"/>
      <c r="M1045975" s="198"/>
      <c r="N1045975" s="198"/>
      <c r="P1045975" s="2"/>
      <c r="U1045975" s="270"/>
      <c r="AA1045975" s="268"/>
      <c r="AC1045975" s="269"/>
    </row>
    <row r="1045976" spans="1:29" s="119" customFormat="1">
      <c r="A1045976" s="254"/>
      <c r="B1045976" s="198"/>
      <c r="C1045976" s="265"/>
      <c r="D1045976" s="265"/>
      <c r="E1045976" s="198"/>
      <c r="G1045976" s="198"/>
      <c r="H1045976" s="198"/>
      <c r="I1045976" s="198"/>
      <c r="J1045976" s="198"/>
      <c r="K1045976" s="198"/>
      <c r="M1045976" s="198"/>
      <c r="N1045976" s="198"/>
      <c r="P1045976" s="2"/>
      <c r="U1045976" s="270"/>
      <c r="AA1045976" s="268"/>
      <c r="AC1045976" s="269"/>
    </row>
    <row r="1045977" spans="1:29" s="119" customFormat="1">
      <c r="A1045977" s="254"/>
      <c r="B1045977" s="198"/>
      <c r="C1045977" s="265"/>
      <c r="D1045977" s="265"/>
      <c r="E1045977" s="198"/>
      <c r="G1045977" s="198"/>
      <c r="H1045977" s="198"/>
      <c r="I1045977" s="198"/>
      <c r="J1045977" s="198"/>
      <c r="K1045977" s="198"/>
      <c r="M1045977" s="198"/>
      <c r="N1045977" s="198"/>
      <c r="P1045977" s="2"/>
      <c r="U1045977" s="270"/>
      <c r="AA1045977" s="268"/>
      <c r="AC1045977" s="269"/>
    </row>
    <row r="1045978" spans="1:29" s="119" customFormat="1">
      <c r="A1045978" s="254"/>
      <c r="B1045978" s="198"/>
      <c r="C1045978" s="265"/>
      <c r="D1045978" s="265"/>
      <c r="E1045978" s="198"/>
      <c r="G1045978" s="198"/>
      <c r="H1045978" s="198"/>
      <c r="I1045978" s="198"/>
      <c r="J1045978" s="198"/>
      <c r="K1045978" s="198"/>
      <c r="M1045978" s="198"/>
      <c r="N1045978" s="198"/>
      <c r="P1045978" s="2"/>
      <c r="U1045978" s="270"/>
      <c r="AA1045978" s="268"/>
      <c r="AC1045978" s="269"/>
    </row>
    <row r="1045979" spans="1:29" s="119" customFormat="1">
      <c r="A1045979" s="254"/>
      <c r="B1045979" s="198"/>
      <c r="C1045979" s="265"/>
      <c r="D1045979" s="265"/>
      <c r="E1045979" s="198"/>
      <c r="G1045979" s="198"/>
      <c r="H1045979" s="198"/>
      <c r="I1045979" s="198"/>
      <c r="J1045979" s="198"/>
      <c r="K1045979" s="198"/>
      <c r="M1045979" s="198"/>
      <c r="N1045979" s="198"/>
      <c r="P1045979" s="2"/>
      <c r="U1045979" s="270"/>
      <c r="AA1045979" s="268"/>
      <c r="AC1045979" s="269"/>
    </row>
    <row r="1045980" spans="1:29" s="119" customFormat="1">
      <c r="A1045980" s="254"/>
      <c r="B1045980" s="198"/>
      <c r="C1045980" s="265"/>
      <c r="D1045980" s="265"/>
      <c r="E1045980" s="198"/>
      <c r="G1045980" s="198"/>
      <c r="H1045980" s="198"/>
      <c r="I1045980" s="198"/>
      <c r="J1045980" s="198"/>
      <c r="K1045980" s="198"/>
      <c r="M1045980" s="198"/>
      <c r="N1045980" s="198"/>
      <c r="P1045980" s="2"/>
      <c r="U1045980" s="270"/>
      <c r="AA1045980" s="268"/>
      <c r="AC1045980" s="269"/>
    </row>
    <row r="1045981" spans="1:29" s="119" customFormat="1">
      <c r="A1045981" s="254"/>
      <c r="B1045981" s="198"/>
      <c r="C1045981" s="265"/>
      <c r="D1045981" s="265"/>
      <c r="E1045981" s="198"/>
      <c r="G1045981" s="198"/>
      <c r="H1045981" s="198"/>
      <c r="I1045981" s="198"/>
      <c r="J1045981" s="198"/>
      <c r="K1045981" s="198"/>
      <c r="M1045981" s="198"/>
      <c r="N1045981" s="198"/>
      <c r="P1045981" s="2"/>
      <c r="U1045981" s="270"/>
      <c r="AA1045981" s="268"/>
      <c r="AC1045981" s="269"/>
    </row>
    <row r="1045982" spans="1:29" s="119" customFormat="1">
      <c r="A1045982" s="254"/>
      <c r="B1045982" s="198"/>
      <c r="C1045982" s="265"/>
      <c r="D1045982" s="265"/>
      <c r="E1045982" s="198"/>
      <c r="G1045982" s="198"/>
      <c r="H1045982" s="198"/>
      <c r="I1045982" s="198"/>
      <c r="J1045982" s="198"/>
      <c r="K1045982" s="198"/>
      <c r="M1045982" s="198"/>
      <c r="N1045982" s="198"/>
      <c r="P1045982" s="2"/>
      <c r="U1045982" s="270"/>
      <c r="AA1045982" s="268"/>
      <c r="AC1045982" s="269"/>
    </row>
    <row r="1045983" spans="1:29" s="119" customFormat="1">
      <c r="A1045983" s="254"/>
      <c r="B1045983" s="198"/>
      <c r="C1045983" s="265"/>
      <c r="D1045983" s="265"/>
      <c r="E1045983" s="198"/>
      <c r="G1045983" s="198"/>
      <c r="H1045983" s="198"/>
      <c r="I1045983" s="198"/>
      <c r="J1045983" s="198"/>
      <c r="K1045983" s="198"/>
      <c r="M1045983" s="198"/>
      <c r="N1045983" s="198"/>
      <c r="P1045983" s="2"/>
      <c r="U1045983" s="270"/>
      <c r="AA1045983" s="268"/>
      <c r="AC1045983" s="269"/>
    </row>
    <row r="1045984" spans="1:29" s="119" customFormat="1">
      <c r="A1045984" s="254"/>
      <c r="B1045984" s="198"/>
      <c r="C1045984" s="265"/>
      <c r="D1045984" s="265"/>
      <c r="E1045984" s="198"/>
      <c r="G1045984" s="198"/>
      <c r="H1045984" s="198"/>
      <c r="I1045984" s="198"/>
      <c r="J1045984" s="198"/>
      <c r="K1045984" s="198"/>
      <c r="M1045984" s="198"/>
      <c r="N1045984" s="198"/>
      <c r="P1045984" s="2"/>
      <c r="U1045984" s="270"/>
      <c r="AA1045984" s="268"/>
      <c r="AC1045984" s="269"/>
    </row>
    <row r="1045985" spans="1:29" s="119" customFormat="1">
      <c r="A1045985" s="254"/>
      <c r="B1045985" s="198"/>
      <c r="C1045985" s="265"/>
      <c r="D1045985" s="265"/>
      <c r="E1045985" s="198"/>
      <c r="G1045985" s="198"/>
      <c r="H1045985" s="198"/>
      <c r="I1045985" s="198"/>
      <c r="J1045985" s="198"/>
      <c r="K1045985" s="198"/>
      <c r="M1045985" s="198"/>
      <c r="N1045985" s="198"/>
      <c r="P1045985" s="2"/>
      <c r="U1045985" s="270"/>
      <c r="AA1045985" s="268"/>
      <c r="AC1045985" s="269"/>
    </row>
    <row r="1045986" spans="1:29" s="119" customFormat="1">
      <c r="A1045986" s="254"/>
      <c r="B1045986" s="198"/>
      <c r="C1045986" s="265"/>
      <c r="D1045986" s="265"/>
      <c r="E1045986" s="198"/>
      <c r="G1045986" s="198"/>
      <c r="H1045986" s="198"/>
      <c r="I1045986" s="198"/>
      <c r="J1045986" s="198"/>
      <c r="K1045986" s="198"/>
      <c r="M1045986" s="198"/>
      <c r="N1045986" s="198"/>
      <c r="P1045986" s="2"/>
      <c r="U1045986" s="270"/>
      <c r="AA1045986" s="268"/>
      <c r="AC1045986" s="269"/>
    </row>
    <row r="1045987" spans="1:29" s="119" customFormat="1">
      <c r="A1045987" s="254"/>
      <c r="B1045987" s="198"/>
      <c r="C1045987" s="265"/>
      <c r="D1045987" s="265"/>
      <c r="E1045987" s="198"/>
      <c r="G1045987" s="198"/>
      <c r="H1045987" s="198"/>
      <c r="I1045987" s="198"/>
      <c r="J1045987" s="198"/>
      <c r="K1045987" s="198"/>
      <c r="M1045987" s="198"/>
      <c r="N1045987" s="198"/>
      <c r="P1045987" s="2"/>
      <c r="U1045987" s="270"/>
      <c r="AA1045987" s="268"/>
      <c r="AC1045987" s="269"/>
    </row>
    <row r="1045988" spans="1:29" s="119" customFormat="1">
      <c r="A1045988" s="254"/>
      <c r="B1045988" s="198"/>
      <c r="C1045988" s="265"/>
      <c r="D1045988" s="265"/>
      <c r="E1045988" s="198"/>
      <c r="G1045988" s="198"/>
      <c r="H1045988" s="198"/>
      <c r="I1045988" s="198"/>
      <c r="J1045988" s="198"/>
      <c r="K1045988" s="198"/>
      <c r="M1045988" s="198"/>
      <c r="N1045988" s="198"/>
      <c r="P1045988" s="2"/>
      <c r="U1045988" s="270"/>
      <c r="AA1045988" s="268"/>
      <c r="AC1045988" s="269"/>
    </row>
    <row r="1045989" spans="1:29" s="119" customFormat="1">
      <c r="A1045989" s="254"/>
      <c r="B1045989" s="198"/>
      <c r="C1045989" s="265"/>
      <c r="D1045989" s="265"/>
      <c r="E1045989" s="198"/>
      <c r="G1045989" s="198"/>
      <c r="H1045989" s="198"/>
      <c r="I1045989" s="198"/>
      <c r="J1045989" s="198"/>
      <c r="K1045989" s="198"/>
      <c r="M1045989" s="198"/>
      <c r="N1045989" s="198"/>
      <c r="P1045989" s="2"/>
      <c r="U1045989" s="270"/>
      <c r="AA1045989" s="268"/>
      <c r="AC1045989" s="269"/>
    </row>
    <row r="1045990" spans="1:29" s="119" customFormat="1">
      <c r="A1045990" s="254"/>
      <c r="B1045990" s="198"/>
      <c r="C1045990" s="265"/>
      <c r="D1045990" s="265"/>
      <c r="E1045990" s="198"/>
      <c r="G1045990" s="198"/>
      <c r="H1045990" s="198"/>
      <c r="I1045990" s="198"/>
      <c r="J1045990" s="198"/>
      <c r="K1045990" s="198"/>
      <c r="M1045990" s="198"/>
      <c r="N1045990" s="198"/>
      <c r="P1045990" s="2"/>
      <c r="U1045990" s="270"/>
      <c r="AA1045990" s="268"/>
      <c r="AC1045990" s="269"/>
    </row>
    <row r="1045991" spans="1:29" s="119" customFormat="1">
      <c r="A1045991" s="254"/>
      <c r="B1045991" s="198"/>
      <c r="C1045991" s="265"/>
      <c r="D1045991" s="265"/>
      <c r="E1045991" s="198"/>
      <c r="G1045991" s="198"/>
      <c r="H1045991" s="198"/>
      <c r="I1045991" s="198"/>
      <c r="J1045991" s="198"/>
      <c r="K1045991" s="198"/>
      <c r="M1045991" s="198"/>
      <c r="N1045991" s="198"/>
      <c r="P1045991" s="2"/>
      <c r="U1045991" s="270"/>
      <c r="AA1045991" s="268"/>
      <c r="AC1045991" s="269"/>
    </row>
    <row r="1045992" spans="1:29" s="119" customFormat="1">
      <c r="A1045992" s="254"/>
      <c r="B1045992" s="198"/>
      <c r="C1045992" s="265"/>
      <c r="D1045992" s="265"/>
      <c r="E1045992" s="198"/>
      <c r="G1045992" s="198"/>
      <c r="H1045992" s="198"/>
      <c r="I1045992" s="198"/>
      <c r="J1045992" s="198"/>
      <c r="K1045992" s="198"/>
      <c r="M1045992" s="198"/>
      <c r="N1045992" s="198"/>
      <c r="P1045992" s="2"/>
      <c r="U1045992" s="270"/>
      <c r="AA1045992" s="268"/>
      <c r="AC1045992" s="269"/>
    </row>
    <row r="1045993" spans="1:29" s="119" customFormat="1">
      <c r="A1045993" s="254"/>
      <c r="B1045993" s="198"/>
      <c r="C1045993" s="265"/>
      <c r="D1045993" s="265"/>
      <c r="E1045993" s="198"/>
      <c r="G1045993" s="198"/>
      <c r="H1045993" s="198"/>
      <c r="I1045993" s="198"/>
      <c r="J1045993" s="198"/>
      <c r="K1045993" s="198"/>
      <c r="M1045993" s="198"/>
      <c r="N1045993" s="198"/>
      <c r="P1045993" s="2"/>
      <c r="U1045993" s="270"/>
      <c r="AA1045993" s="268"/>
      <c r="AC1045993" s="269"/>
    </row>
    <row r="1045994" spans="1:29" s="119" customFormat="1">
      <c r="A1045994" s="254"/>
      <c r="B1045994" s="198"/>
      <c r="C1045994" s="265"/>
      <c r="D1045994" s="265"/>
      <c r="E1045994" s="198"/>
      <c r="G1045994" s="198"/>
      <c r="H1045994" s="198"/>
      <c r="I1045994" s="198"/>
      <c r="J1045994" s="198"/>
      <c r="K1045994" s="198"/>
      <c r="M1045994" s="198"/>
      <c r="N1045994" s="198"/>
      <c r="P1045994" s="2"/>
      <c r="U1045994" s="270"/>
      <c r="AA1045994" s="268"/>
      <c r="AC1045994" s="269"/>
    </row>
    <row r="1045995" spans="1:29" s="119" customFormat="1">
      <c r="A1045995" s="254"/>
      <c r="B1045995" s="198"/>
      <c r="C1045995" s="265"/>
      <c r="D1045995" s="265"/>
      <c r="E1045995" s="198"/>
      <c r="G1045995" s="198"/>
      <c r="H1045995" s="198"/>
      <c r="I1045995" s="198"/>
      <c r="J1045995" s="198"/>
      <c r="K1045995" s="198"/>
      <c r="M1045995" s="198"/>
      <c r="N1045995" s="198"/>
      <c r="P1045995" s="2"/>
      <c r="U1045995" s="270"/>
      <c r="AA1045995" s="268"/>
      <c r="AC1045995" s="269"/>
    </row>
    <row r="1045996" spans="1:29" s="119" customFormat="1">
      <c r="A1045996" s="254"/>
      <c r="B1045996" s="198"/>
      <c r="C1045996" s="265"/>
      <c r="D1045996" s="265"/>
      <c r="E1045996" s="198"/>
      <c r="G1045996" s="198"/>
      <c r="H1045996" s="198"/>
      <c r="I1045996" s="198"/>
      <c r="J1045996" s="198"/>
      <c r="K1045996" s="198"/>
      <c r="M1045996" s="198"/>
      <c r="N1045996" s="198"/>
      <c r="P1045996" s="2"/>
      <c r="U1045996" s="270"/>
      <c r="AA1045996" s="268"/>
      <c r="AC1045996" s="269"/>
    </row>
    <row r="1045997" spans="1:29" s="119" customFormat="1">
      <c r="A1045997" s="254"/>
      <c r="B1045997" s="198"/>
      <c r="C1045997" s="265"/>
      <c r="D1045997" s="265"/>
      <c r="E1045997" s="198"/>
      <c r="G1045997" s="198"/>
      <c r="H1045997" s="198"/>
      <c r="I1045997" s="198"/>
      <c r="J1045997" s="198"/>
      <c r="K1045997" s="198"/>
      <c r="M1045997" s="198"/>
      <c r="N1045997" s="198"/>
      <c r="P1045997" s="2"/>
      <c r="U1045997" s="270"/>
      <c r="AA1045997" s="268"/>
      <c r="AC1045997" s="269"/>
    </row>
    <row r="1045998" spans="1:29" s="119" customFormat="1">
      <c r="A1045998" s="254"/>
      <c r="B1045998" s="198"/>
      <c r="C1045998" s="265"/>
      <c r="D1045998" s="265"/>
      <c r="E1045998" s="198"/>
      <c r="G1045998" s="198"/>
      <c r="H1045998" s="198"/>
      <c r="I1045998" s="198"/>
      <c r="J1045998" s="198"/>
      <c r="K1045998" s="198"/>
      <c r="M1045998" s="198"/>
      <c r="N1045998" s="198"/>
      <c r="P1045998" s="2"/>
      <c r="U1045998" s="270"/>
      <c r="AA1045998" s="268"/>
      <c r="AC1045998" s="269"/>
    </row>
    <row r="1045999" spans="1:29" s="119" customFormat="1">
      <c r="A1045999" s="254"/>
      <c r="B1045999" s="198"/>
      <c r="C1045999" s="265"/>
      <c r="D1045999" s="265"/>
      <c r="E1045999" s="198"/>
      <c r="G1045999" s="198"/>
      <c r="H1045999" s="198"/>
      <c r="I1045999" s="198"/>
      <c r="J1045999" s="198"/>
      <c r="K1045999" s="198"/>
      <c r="M1045999" s="198"/>
      <c r="N1045999" s="198"/>
      <c r="P1045999" s="2"/>
      <c r="U1045999" s="270"/>
      <c r="AA1045999" s="268"/>
      <c r="AC1045999" s="269"/>
    </row>
    <row r="1046000" spans="1:29" s="119" customFormat="1">
      <c r="A1046000" s="254"/>
      <c r="B1046000" s="198"/>
      <c r="C1046000" s="265"/>
      <c r="D1046000" s="265"/>
      <c r="E1046000" s="198"/>
      <c r="G1046000" s="198"/>
      <c r="H1046000" s="198"/>
      <c r="I1046000" s="198"/>
      <c r="J1046000" s="198"/>
      <c r="K1046000" s="198"/>
      <c r="M1046000" s="198"/>
      <c r="N1046000" s="198"/>
      <c r="P1046000" s="2"/>
      <c r="U1046000" s="270"/>
      <c r="AA1046000" s="268"/>
      <c r="AC1046000" s="269"/>
    </row>
    <row r="1046001" spans="1:29" s="119" customFormat="1">
      <c r="A1046001" s="254"/>
      <c r="B1046001" s="198"/>
      <c r="C1046001" s="265"/>
      <c r="D1046001" s="265"/>
      <c r="E1046001" s="198"/>
      <c r="G1046001" s="198"/>
      <c r="H1046001" s="198"/>
      <c r="I1046001" s="198"/>
      <c r="J1046001" s="198"/>
      <c r="K1046001" s="198"/>
      <c r="M1046001" s="198"/>
      <c r="N1046001" s="198"/>
      <c r="P1046001" s="2"/>
      <c r="U1046001" s="270"/>
      <c r="AA1046001" s="268"/>
      <c r="AC1046001" s="269"/>
    </row>
    <row r="1046002" spans="1:29" s="119" customFormat="1">
      <c r="A1046002" s="254"/>
      <c r="B1046002" s="198"/>
      <c r="C1046002" s="265"/>
      <c r="D1046002" s="265"/>
      <c r="E1046002" s="198"/>
      <c r="G1046002" s="198"/>
      <c r="H1046002" s="198"/>
      <c r="I1046002" s="198"/>
      <c r="J1046002" s="198"/>
      <c r="K1046002" s="198"/>
      <c r="M1046002" s="198"/>
      <c r="N1046002" s="198"/>
      <c r="P1046002" s="2"/>
      <c r="U1046002" s="270"/>
      <c r="AA1046002" s="268"/>
      <c r="AC1046002" s="269"/>
    </row>
    <row r="1046003" spans="1:29" s="119" customFormat="1">
      <c r="A1046003" s="254"/>
      <c r="B1046003" s="198"/>
      <c r="C1046003" s="265"/>
      <c r="D1046003" s="265"/>
      <c r="E1046003" s="198"/>
      <c r="G1046003" s="198"/>
      <c r="H1046003" s="198"/>
      <c r="I1046003" s="198"/>
      <c r="J1046003" s="198"/>
      <c r="K1046003" s="198"/>
      <c r="M1046003" s="198"/>
      <c r="N1046003" s="198"/>
      <c r="P1046003" s="2"/>
      <c r="U1046003" s="270"/>
      <c r="AA1046003" s="268"/>
      <c r="AC1046003" s="269"/>
    </row>
    <row r="1046004" spans="1:29" s="119" customFormat="1">
      <c r="A1046004" s="254"/>
      <c r="B1046004" s="198"/>
      <c r="C1046004" s="265"/>
      <c r="D1046004" s="265"/>
      <c r="E1046004" s="198"/>
      <c r="G1046004" s="198"/>
      <c r="H1046004" s="198"/>
      <c r="I1046004" s="198"/>
      <c r="J1046004" s="198"/>
      <c r="K1046004" s="198"/>
      <c r="M1046004" s="198"/>
      <c r="N1046004" s="198"/>
      <c r="P1046004" s="2"/>
      <c r="U1046004" s="270"/>
      <c r="AA1046004" s="268"/>
      <c r="AC1046004" s="269"/>
    </row>
    <row r="1046005" spans="1:29" s="119" customFormat="1">
      <c r="A1046005" s="254"/>
      <c r="B1046005" s="198"/>
      <c r="C1046005" s="265"/>
      <c r="D1046005" s="265"/>
      <c r="E1046005" s="198"/>
      <c r="G1046005" s="198"/>
      <c r="H1046005" s="198"/>
      <c r="I1046005" s="198"/>
      <c r="J1046005" s="198"/>
      <c r="K1046005" s="198"/>
      <c r="M1046005" s="198"/>
      <c r="N1046005" s="198"/>
      <c r="P1046005" s="2"/>
      <c r="U1046005" s="270"/>
      <c r="AA1046005" s="268"/>
      <c r="AC1046005" s="269"/>
    </row>
    <row r="1046006" spans="1:29" s="119" customFormat="1">
      <c r="A1046006" s="254"/>
      <c r="B1046006" s="198"/>
      <c r="C1046006" s="265"/>
      <c r="D1046006" s="265"/>
      <c r="E1046006" s="198"/>
      <c r="G1046006" s="198"/>
      <c r="H1046006" s="198"/>
      <c r="I1046006" s="198"/>
      <c r="J1046006" s="198"/>
      <c r="K1046006" s="198"/>
      <c r="M1046006" s="198"/>
      <c r="N1046006" s="198"/>
      <c r="P1046006" s="2"/>
      <c r="U1046006" s="270"/>
      <c r="AA1046006" s="268"/>
      <c r="AC1046006" s="269"/>
    </row>
    <row r="1046007" spans="1:29" s="119" customFormat="1">
      <c r="A1046007" s="254"/>
      <c r="B1046007" s="198"/>
      <c r="C1046007" s="265"/>
      <c r="D1046007" s="265"/>
      <c r="E1046007" s="198"/>
      <c r="G1046007" s="198"/>
      <c r="H1046007" s="198"/>
      <c r="I1046007" s="198"/>
      <c r="J1046007" s="198"/>
      <c r="K1046007" s="198"/>
      <c r="M1046007" s="198"/>
      <c r="N1046007" s="198"/>
      <c r="P1046007" s="2"/>
      <c r="U1046007" s="270"/>
      <c r="AA1046007" s="268"/>
      <c r="AC1046007" s="269"/>
    </row>
    <row r="1046008" spans="1:29" s="119" customFormat="1">
      <c r="A1046008" s="254"/>
      <c r="B1046008" s="198"/>
      <c r="C1046008" s="265"/>
      <c r="D1046008" s="265"/>
      <c r="E1046008" s="198"/>
      <c r="G1046008" s="198"/>
      <c r="H1046008" s="198"/>
      <c r="I1046008" s="198"/>
      <c r="J1046008" s="198"/>
      <c r="K1046008" s="198"/>
      <c r="M1046008" s="198"/>
      <c r="N1046008" s="198"/>
      <c r="P1046008" s="2"/>
      <c r="U1046008" s="270"/>
      <c r="AA1046008" s="268"/>
      <c r="AC1046008" s="269"/>
    </row>
    <row r="1046009" spans="1:29" s="119" customFormat="1">
      <c r="A1046009" s="254"/>
      <c r="B1046009" s="198"/>
      <c r="C1046009" s="265"/>
      <c r="D1046009" s="265"/>
      <c r="E1046009" s="198"/>
      <c r="G1046009" s="198"/>
      <c r="H1046009" s="198"/>
      <c r="I1046009" s="198"/>
      <c r="J1046009" s="198"/>
      <c r="K1046009" s="198"/>
      <c r="M1046009" s="198"/>
      <c r="N1046009" s="198"/>
      <c r="P1046009" s="2"/>
      <c r="U1046009" s="270"/>
      <c r="AA1046009" s="268"/>
      <c r="AC1046009" s="269"/>
    </row>
    <row r="1046010" spans="1:29" s="119" customFormat="1">
      <c r="A1046010" s="254"/>
      <c r="B1046010" s="198"/>
      <c r="C1046010" s="265"/>
      <c r="D1046010" s="265"/>
      <c r="E1046010" s="198"/>
      <c r="G1046010" s="198"/>
      <c r="H1046010" s="198"/>
      <c r="I1046010" s="198"/>
      <c r="J1046010" s="198"/>
      <c r="K1046010" s="198"/>
      <c r="M1046010" s="198"/>
      <c r="N1046010" s="198"/>
      <c r="P1046010" s="2"/>
      <c r="U1046010" s="270"/>
      <c r="AA1046010" s="268"/>
      <c r="AC1046010" s="269"/>
    </row>
    <row r="1046011" spans="1:29" s="119" customFormat="1">
      <c r="A1046011" s="254"/>
      <c r="B1046011" s="198"/>
      <c r="C1046011" s="265"/>
      <c r="D1046011" s="265"/>
      <c r="E1046011" s="198"/>
      <c r="G1046011" s="198"/>
      <c r="H1046011" s="198"/>
      <c r="I1046011" s="198"/>
      <c r="J1046011" s="198"/>
      <c r="K1046011" s="198"/>
      <c r="M1046011" s="198"/>
      <c r="N1046011" s="198"/>
      <c r="P1046011" s="2"/>
      <c r="U1046011" s="270"/>
      <c r="AA1046011" s="268"/>
      <c r="AC1046011" s="269"/>
    </row>
    <row r="1046012" spans="1:29" s="119" customFormat="1">
      <c r="A1046012" s="254"/>
      <c r="B1046012" s="198"/>
      <c r="C1046012" s="265"/>
      <c r="D1046012" s="265"/>
      <c r="E1046012" s="198"/>
      <c r="G1046012" s="198"/>
      <c r="H1046012" s="198"/>
      <c r="I1046012" s="198"/>
      <c r="J1046012" s="198"/>
      <c r="K1046012" s="198"/>
      <c r="M1046012" s="198"/>
      <c r="N1046012" s="198"/>
      <c r="P1046012" s="2"/>
      <c r="U1046012" s="270"/>
      <c r="AA1046012" s="268"/>
      <c r="AC1046012" s="269"/>
    </row>
    <row r="1046013" spans="1:29" s="119" customFormat="1">
      <c r="A1046013" s="254"/>
      <c r="B1046013" s="198"/>
      <c r="C1046013" s="265"/>
      <c r="D1046013" s="265"/>
      <c r="E1046013" s="198"/>
      <c r="G1046013" s="198"/>
      <c r="H1046013" s="198"/>
      <c r="I1046013" s="198"/>
      <c r="J1046013" s="198"/>
      <c r="K1046013" s="198"/>
      <c r="M1046013" s="198"/>
      <c r="N1046013" s="198"/>
      <c r="P1046013" s="2"/>
      <c r="U1046013" s="270"/>
      <c r="AA1046013" s="268"/>
      <c r="AC1046013" s="269"/>
    </row>
    <row r="1046014" spans="1:29" s="119" customFormat="1">
      <c r="A1046014" s="254"/>
      <c r="B1046014" s="198"/>
      <c r="C1046014" s="265"/>
      <c r="D1046014" s="265"/>
      <c r="E1046014" s="198"/>
      <c r="G1046014" s="198"/>
      <c r="H1046014" s="198"/>
      <c r="I1046014" s="198"/>
      <c r="J1046014" s="198"/>
      <c r="K1046014" s="198"/>
      <c r="M1046014" s="198"/>
      <c r="N1046014" s="198"/>
      <c r="P1046014" s="2"/>
      <c r="U1046014" s="270"/>
      <c r="AA1046014" s="268"/>
      <c r="AC1046014" s="269"/>
    </row>
    <row r="1046015" spans="1:29" s="119" customFormat="1">
      <c r="A1046015" s="254"/>
      <c r="B1046015" s="198"/>
      <c r="C1046015" s="265"/>
      <c r="D1046015" s="265"/>
      <c r="E1046015" s="198"/>
      <c r="G1046015" s="198"/>
      <c r="H1046015" s="198"/>
      <c r="I1046015" s="198"/>
      <c r="J1046015" s="198"/>
      <c r="K1046015" s="198"/>
      <c r="M1046015" s="198"/>
      <c r="N1046015" s="198"/>
      <c r="P1046015" s="2"/>
      <c r="U1046015" s="270"/>
      <c r="AA1046015" s="268"/>
      <c r="AC1046015" s="269"/>
    </row>
    <row r="1046016" spans="1:29" s="119" customFormat="1">
      <c r="A1046016" s="254"/>
      <c r="B1046016" s="198"/>
      <c r="C1046016" s="265"/>
      <c r="D1046016" s="265"/>
      <c r="E1046016" s="198"/>
      <c r="G1046016" s="198"/>
      <c r="H1046016" s="198"/>
      <c r="I1046016" s="198"/>
      <c r="J1046016" s="198"/>
      <c r="K1046016" s="198"/>
      <c r="M1046016" s="198"/>
      <c r="N1046016" s="198"/>
      <c r="P1046016" s="2"/>
      <c r="U1046016" s="270"/>
      <c r="AA1046016" s="268"/>
      <c r="AC1046016" s="269"/>
    </row>
    <row r="1046017" spans="1:29" s="119" customFormat="1">
      <c r="A1046017" s="254"/>
      <c r="B1046017" s="198"/>
      <c r="C1046017" s="265"/>
      <c r="D1046017" s="265"/>
      <c r="E1046017" s="198"/>
      <c r="G1046017" s="198"/>
      <c r="H1046017" s="198"/>
      <c r="I1046017" s="198"/>
      <c r="J1046017" s="198"/>
      <c r="K1046017" s="198"/>
      <c r="M1046017" s="198"/>
      <c r="N1046017" s="198"/>
      <c r="P1046017" s="2"/>
      <c r="U1046017" s="270"/>
      <c r="AA1046017" s="268"/>
      <c r="AC1046017" s="269"/>
    </row>
    <row r="1046018" spans="1:29" s="119" customFormat="1">
      <c r="A1046018" s="254"/>
      <c r="B1046018" s="198"/>
      <c r="C1046018" s="265"/>
      <c r="D1046018" s="265"/>
      <c r="E1046018" s="198"/>
      <c r="G1046018" s="198"/>
      <c r="H1046018" s="198"/>
      <c r="I1046018" s="198"/>
      <c r="J1046018" s="198"/>
      <c r="K1046018" s="198"/>
      <c r="M1046018" s="198"/>
      <c r="N1046018" s="198"/>
      <c r="P1046018" s="2"/>
      <c r="U1046018" s="270"/>
      <c r="AA1046018" s="268"/>
      <c r="AC1046018" s="269"/>
    </row>
    <row r="1046019" spans="1:29" s="119" customFormat="1">
      <c r="A1046019" s="254"/>
      <c r="B1046019" s="198"/>
      <c r="C1046019" s="265"/>
      <c r="D1046019" s="265"/>
      <c r="E1046019" s="198"/>
      <c r="G1046019" s="198"/>
      <c r="H1046019" s="198"/>
      <c r="I1046019" s="198"/>
      <c r="J1046019" s="198"/>
      <c r="K1046019" s="198"/>
      <c r="M1046019" s="198"/>
      <c r="N1046019" s="198"/>
      <c r="P1046019" s="2"/>
      <c r="U1046019" s="270"/>
      <c r="AA1046019" s="268"/>
      <c r="AC1046019" s="269"/>
    </row>
    <row r="1046020" spans="1:29" s="119" customFormat="1">
      <c r="A1046020" s="254"/>
      <c r="B1046020" s="198"/>
      <c r="C1046020" s="265"/>
      <c r="D1046020" s="265"/>
      <c r="E1046020" s="198"/>
      <c r="G1046020" s="198"/>
      <c r="H1046020" s="198"/>
      <c r="I1046020" s="198"/>
      <c r="J1046020" s="198"/>
      <c r="K1046020" s="198"/>
      <c r="M1046020" s="198"/>
      <c r="N1046020" s="198"/>
      <c r="P1046020" s="2"/>
      <c r="U1046020" s="270"/>
      <c r="AA1046020" s="268"/>
      <c r="AC1046020" s="269"/>
    </row>
    <row r="1046021" spans="1:29" s="119" customFormat="1">
      <c r="A1046021" s="254"/>
      <c r="B1046021" s="198"/>
      <c r="C1046021" s="265"/>
      <c r="D1046021" s="265"/>
      <c r="E1046021" s="198"/>
      <c r="G1046021" s="198"/>
      <c r="H1046021" s="198"/>
      <c r="I1046021" s="198"/>
      <c r="J1046021" s="198"/>
      <c r="K1046021" s="198"/>
      <c r="M1046021" s="198"/>
      <c r="N1046021" s="198"/>
      <c r="P1046021" s="2"/>
      <c r="U1046021" s="270"/>
      <c r="AA1046021" s="268"/>
      <c r="AC1046021" s="269"/>
    </row>
    <row r="1046022" spans="1:29" s="119" customFormat="1">
      <c r="A1046022" s="254"/>
      <c r="B1046022" s="198"/>
      <c r="C1046022" s="265"/>
      <c r="D1046022" s="265"/>
      <c r="E1046022" s="198"/>
      <c r="G1046022" s="198"/>
      <c r="H1046022" s="198"/>
      <c r="I1046022" s="198"/>
      <c r="J1046022" s="198"/>
      <c r="K1046022" s="198"/>
      <c r="M1046022" s="198"/>
      <c r="N1046022" s="198"/>
      <c r="P1046022" s="2"/>
      <c r="U1046022" s="270"/>
      <c r="AA1046022" s="268"/>
      <c r="AC1046022" s="269"/>
    </row>
    <row r="1046023" spans="1:29" s="119" customFormat="1">
      <c r="A1046023" s="254"/>
      <c r="B1046023" s="198"/>
      <c r="C1046023" s="265"/>
      <c r="D1046023" s="265"/>
      <c r="E1046023" s="198"/>
      <c r="G1046023" s="198"/>
      <c r="H1046023" s="198"/>
      <c r="I1046023" s="198"/>
      <c r="J1046023" s="198"/>
      <c r="K1046023" s="198"/>
      <c r="M1046023" s="198"/>
      <c r="N1046023" s="198"/>
      <c r="P1046023" s="2"/>
      <c r="U1046023" s="270"/>
      <c r="AA1046023" s="268"/>
      <c r="AC1046023" s="269"/>
    </row>
    <row r="1046024" spans="1:29" s="119" customFormat="1">
      <c r="A1046024" s="254"/>
      <c r="B1046024" s="198"/>
      <c r="C1046024" s="265"/>
      <c r="D1046024" s="265"/>
      <c r="E1046024" s="198"/>
      <c r="G1046024" s="198"/>
      <c r="H1046024" s="198"/>
      <c r="I1046024" s="198"/>
      <c r="J1046024" s="198"/>
      <c r="K1046024" s="198"/>
      <c r="M1046024" s="198"/>
      <c r="N1046024" s="198"/>
      <c r="P1046024" s="2"/>
      <c r="U1046024" s="270"/>
      <c r="AA1046024" s="268"/>
      <c r="AC1046024" s="269"/>
    </row>
    <row r="1046025" spans="1:29" s="119" customFormat="1">
      <c r="A1046025" s="254"/>
      <c r="B1046025" s="198"/>
      <c r="C1046025" s="265"/>
      <c r="D1046025" s="265"/>
      <c r="E1046025" s="198"/>
      <c r="G1046025" s="198"/>
      <c r="H1046025" s="198"/>
      <c r="I1046025" s="198"/>
      <c r="J1046025" s="198"/>
      <c r="K1046025" s="198"/>
      <c r="M1046025" s="198"/>
      <c r="N1046025" s="198"/>
      <c r="P1046025" s="2"/>
      <c r="U1046025" s="270"/>
      <c r="AA1046025" s="268"/>
      <c r="AC1046025" s="269"/>
    </row>
    <row r="1046026" spans="1:29" s="119" customFormat="1">
      <c r="A1046026" s="254"/>
      <c r="B1046026" s="198"/>
      <c r="C1046026" s="265"/>
      <c r="D1046026" s="265"/>
      <c r="E1046026" s="198"/>
      <c r="G1046026" s="198"/>
      <c r="H1046026" s="198"/>
      <c r="I1046026" s="198"/>
      <c r="J1046026" s="198"/>
      <c r="K1046026" s="198"/>
      <c r="M1046026" s="198"/>
      <c r="N1046026" s="198"/>
      <c r="P1046026" s="2"/>
      <c r="U1046026" s="270"/>
      <c r="AA1046026" s="268"/>
      <c r="AC1046026" s="269"/>
    </row>
    <row r="1046027" spans="1:29" s="119" customFormat="1">
      <c r="A1046027" s="254"/>
      <c r="B1046027" s="198"/>
      <c r="C1046027" s="265"/>
      <c r="D1046027" s="265"/>
      <c r="E1046027" s="198"/>
      <c r="G1046027" s="198"/>
      <c r="H1046027" s="198"/>
      <c r="I1046027" s="198"/>
      <c r="J1046027" s="198"/>
      <c r="K1046027" s="198"/>
      <c r="M1046027" s="198"/>
      <c r="N1046027" s="198"/>
      <c r="P1046027" s="2"/>
      <c r="U1046027" s="270"/>
      <c r="AA1046027" s="268"/>
      <c r="AC1046027" s="269"/>
    </row>
    <row r="1046028" spans="1:29" s="119" customFormat="1">
      <c r="A1046028" s="254"/>
      <c r="B1046028" s="198"/>
      <c r="C1046028" s="265"/>
      <c r="D1046028" s="265"/>
      <c r="E1046028" s="198"/>
      <c r="G1046028" s="198"/>
      <c r="H1046028" s="198"/>
      <c r="I1046028" s="198"/>
      <c r="J1046028" s="198"/>
      <c r="K1046028" s="198"/>
      <c r="M1046028" s="198"/>
      <c r="N1046028" s="198"/>
      <c r="P1046028" s="2"/>
      <c r="U1046028" s="270"/>
      <c r="AA1046028" s="268"/>
      <c r="AC1046028" s="269"/>
    </row>
    <row r="1046029" spans="1:29" s="119" customFormat="1">
      <c r="A1046029" s="254"/>
      <c r="B1046029" s="198"/>
      <c r="C1046029" s="265"/>
      <c r="D1046029" s="265"/>
      <c r="E1046029" s="198"/>
      <c r="G1046029" s="198"/>
      <c r="H1046029" s="198"/>
      <c r="I1046029" s="198"/>
      <c r="J1046029" s="198"/>
      <c r="K1046029" s="198"/>
      <c r="M1046029" s="198"/>
      <c r="N1046029" s="198"/>
      <c r="P1046029" s="2"/>
      <c r="U1046029" s="270"/>
      <c r="AA1046029" s="268"/>
      <c r="AC1046029" s="269"/>
    </row>
    <row r="1046030" spans="1:29" s="119" customFormat="1">
      <c r="A1046030" s="254"/>
      <c r="B1046030" s="198"/>
      <c r="C1046030" s="265"/>
      <c r="D1046030" s="265"/>
      <c r="E1046030" s="198"/>
      <c r="G1046030" s="198"/>
      <c r="H1046030" s="198"/>
      <c r="I1046030" s="198"/>
      <c r="J1046030" s="198"/>
      <c r="K1046030" s="198"/>
      <c r="M1046030" s="198"/>
      <c r="N1046030" s="198"/>
      <c r="P1046030" s="2"/>
      <c r="U1046030" s="270"/>
      <c r="AA1046030" s="268"/>
      <c r="AC1046030" s="269"/>
    </row>
    <row r="1046031" spans="1:29" s="119" customFormat="1">
      <c r="A1046031" s="254"/>
      <c r="B1046031" s="198"/>
      <c r="C1046031" s="265"/>
      <c r="D1046031" s="265"/>
      <c r="E1046031" s="198"/>
      <c r="G1046031" s="198"/>
      <c r="H1046031" s="198"/>
      <c r="I1046031" s="198"/>
      <c r="J1046031" s="198"/>
      <c r="K1046031" s="198"/>
      <c r="M1046031" s="198"/>
      <c r="N1046031" s="198"/>
      <c r="P1046031" s="2"/>
      <c r="U1046031" s="270"/>
      <c r="AA1046031" s="268"/>
      <c r="AC1046031" s="269"/>
    </row>
    <row r="1046032" spans="1:29" s="119" customFormat="1">
      <c r="A1046032" s="254"/>
      <c r="B1046032" s="198"/>
      <c r="C1046032" s="265"/>
      <c r="D1046032" s="265"/>
      <c r="E1046032" s="198"/>
      <c r="G1046032" s="198"/>
      <c r="H1046032" s="198"/>
      <c r="I1046032" s="198"/>
      <c r="J1046032" s="198"/>
      <c r="K1046032" s="198"/>
      <c r="M1046032" s="198"/>
      <c r="N1046032" s="198"/>
      <c r="P1046032" s="2"/>
      <c r="U1046032" s="270"/>
      <c r="AA1046032" s="268"/>
      <c r="AC1046032" s="269"/>
    </row>
    <row r="1046033" spans="1:29" s="119" customFormat="1">
      <c r="A1046033" s="254"/>
      <c r="B1046033" s="198"/>
      <c r="C1046033" s="265"/>
      <c r="D1046033" s="265"/>
      <c r="E1046033" s="198"/>
      <c r="G1046033" s="198"/>
      <c r="H1046033" s="198"/>
      <c r="I1046033" s="198"/>
      <c r="J1046033" s="198"/>
      <c r="K1046033" s="198"/>
      <c r="M1046033" s="198"/>
      <c r="N1046033" s="198"/>
      <c r="P1046033" s="2"/>
      <c r="U1046033" s="270"/>
      <c r="AA1046033" s="268"/>
      <c r="AC1046033" s="269"/>
    </row>
    <row r="1046034" spans="1:29" s="119" customFormat="1">
      <c r="A1046034" s="254"/>
      <c r="B1046034" s="198"/>
      <c r="C1046034" s="265"/>
      <c r="D1046034" s="265"/>
      <c r="E1046034" s="198"/>
      <c r="G1046034" s="198"/>
      <c r="H1046034" s="198"/>
      <c r="I1046034" s="198"/>
      <c r="J1046034" s="198"/>
      <c r="K1046034" s="198"/>
      <c r="M1046034" s="198"/>
      <c r="N1046034" s="198"/>
      <c r="P1046034" s="2"/>
      <c r="U1046034" s="270"/>
      <c r="AA1046034" s="268"/>
      <c r="AC1046034" s="269"/>
    </row>
    <row r="1046035" spans="1:29" s="119" customFormat="1">
      <c r="A1046035" s="254"/>
      <c r="B1046035" s="198"/>
      <c r="C1046035" s="265"/>
      <c r="D1046035" s="265"/>
      <c r="E1046035" s="198"/>
      <c r="G1046035" s="198"/>
      <c r="H1046035" s="198"/>
      <c r="I1046035" s="198"/>
      <c r="J1046035" s="198"/>
      <c r="K1046035" s="198"/>
      <c r="M1046035" s="198"/>
      <c r="N1046035" s="198"/>
      <c r="P1046035" s="2"/>
      <c r="U1046035" s="270"/>
      <c r="AA1046035" s="268"/>
      <c r="AC1046035" s="269"/>
    </row>
    <row r="1046036" spans="1:29" s="119" customFormat="1">
      <c r="A1046036" s="254"/>
      <c r="B1046036" s="198"/>
      <c r="C1046036" s="265"/>
      <c r="D1046036" s="265"/>
      <c r="E1046036" s="198"/>
      <c r="G1046036" s="198"/>
      <c r="H1046036" s="198"/>
      <c r="I1046036" s="198"/>
      <c r="J1046036" s="198"/>
      <c r="K1046036" s="198"/>
      <c r="M1046036" s="198"/>
      <c r="N1046036" s="198"/>
      <c r="P1046036" s="2"/>
      <c r="U1046036" s="270"/>
      <c r="AA1046036" s="268"/>
      <c r="AC1046036" s="269"/>
    </row>
    <row r="1046037" spans="1:29" s="119" customFormat="1">
      <c r="A1046037" s="254"/>
      <c r="B1046037" s="198"/>
      <c r="C1046037" s="265"/>
      <c r="D1046037" s="265"/>
      <c r="E1046037" s="198"/>
      <c r="G1046037" s="198"/>
      <c r="H1046037" s="198"/>
      <c r="I1046037" s="198"/>
      <c r="J1046037" s="198"/>
      <c r="K1046037" s="198"/>
      <c r="M1046037" s="198"/>
      <c r="N1046037" s="198"/>
      <c r="P1046037" s="2"/>
      <c r="U1046037" s="270"/>
      <c r="AA1046037" s="268"/>
      <c r="AC1046037" s="269"/>
    </row>
    <row r="1046038" spans="1:29" s="119" customFormat="1">
      <c r="A1046038" s="254"/>
      <c r="B1046038" s="198"/>
      <c r="C1046038" s="265"/>
      <c r="D1046038" s="265"/>
      <c r="E1046038" s="198"/>
      <c r="G1046038" s="198"/>
      <c r="H1046038" s="198"/>
      <c r="I1046038" s="198"/>
      <c r="J1046038" s="198"/>
      <c r="K1046038" s="198"/>
      <c r="M1046038" s="198"/>
      <c r="N1046038" s="198"/>
      <c r="P1046038" s="2"/>
      <c r="U1046038" s="270"/>
      <c r="AA1046038" s="268"/>
      <c r="AC1046038" s="269"/>
    </row>
    <row r="1046039" spans="1:29" s="119" customFormat="1">
      <c r="A1046039" s="254"/>
      <c r="B1046039" s="198"/>
      <c r="C1046039" s="265"/>
      <c r="D1046039" s="265"/>
      <c r="E1046039" s="198"/>
      <c r="G1046039" s="198"/>
      <c r="H1046039" s="198"/>
      <c r="I1046039" s="198"/>
      <c r="J1046039" s="198"/>
      <c r="K1046039" s="198"/>
      <c r="M1046039" s="198"/>
      <c r="N1046039" s="198"/>
      <c r="P1046039" s="2"/>
      <c r="U1046039" s="270"/>
      <c r="AA1046039" s="268"/>
      <c r="AC1046039" s="269"/>
    </row>
    <row r="1046040" spans="1:29" s="119" customFormat="1">
      <c r="A1046040" s="254"/>
      <c r="B1046040" s="198"/>
      <c r="C1046040" s="265"/>
      <c r="D1046040" s="265"/>
      <c r="E1046040" s="198"/>
      <c r="G1046040" s="198"/>
      <c r="H1046040" s="198"/>
      <c r="I1046040" s="198"/>
      <c r="J1046040" s="198"/>
      <c r="K1046040" s="198"/>
      <c r="M1046040" s="198"/>
      <c r="N1046040" s="198"/>
      <c r="P1046040" s="2"/>
      <c r="U1046040" s="270"/>
      <c r="AA1046040" s="268"/>
      <c r="AC1046040" s="269"/>
    </row>
    <row r="1046041" spans="1:29" s="119" customFormat="1">
      <c r="A1046041" s="254"/>
      <c r="B1046041" s="198"/>
      <c r="C1046041" s="265"/>
      <c r="D1046041" s="265"/>
      <c r="E1046041" s="198"/>
      <c r="G1046041" s="198"/>
      <c r="H1046041" s="198"/>
      <c r="I1046041" s="198"/>
      <c r="J1046041" s="198"/>
      <c r="K1046041" s="198"/>
      <c r="M1046041" s="198"/>
      <c r="N1046041" s="198"/>
      <c r="P1046041" s="2"/>
      <c r="U1046041" s="270"/>
      <c r="AA1046041" s="268"/>
      <c r="AC1046041" s="269"/>
    </row>
    <row r="1046042" spans="1:29" s="119" customFormat="1">
      <c r="A1046042" s="254"/>
      <c r="B1046042" s="198"/>
      <c r="C1046042" s="265"/>
      <c r="D1046042" s="265"/>
      <c r="E1046042" s="198"/>
      <c r="G1046042" s="198"/>
      <c r="H1046042" s="198"/>
      <c r="I1046042" s="198"/>
      <c r="J1046042" s="198"/>
      <c r="K1046042" s="198"/>
      <c r="M1046042" s="198"/>
      <c r="N1046042" s="198"/>
      <c r="P1046042" s="2"/>
      <c r="U1046042" s="270"/>
      <c r="AA1046042" s="268"/>
      <c r="AC1046042" s="269"/>
    </row>
    <row r="1046043" spans="1:29" s="119" customFormat="1">
      <c r="A1046043" s="254"/>
      <c r="B1046043" s="198"/>
      <c r="C1046043" s="265"/>
      <c r="D1046043" s="265"/>
      <c r="E1046043" s="198"/>
      <c r="G1046043" s="198"/>
      <c r="H1046043" s="198"/>
      <c r="I1046043" s="198"/>
      <c r="J1046043" s="198"/>
      <c r="K1046043" s="198"/>
      <c r="M1046043" s="198"/>
      <c r="N1046043" s="198"/>
      <c r="P1046043" s="2"/>
      <c r="U1046043" s="270"/>
      <c r="AA1046043" s="268"/>
      <c r="AC1046043" s="269"/>
    </row>
    <row r="1046044" spans="1:29" s="119" customFormat="1">
      <c r="A1046044" s="254"/>
      <c r="B1046044" s="198"/>
      <c r="C1046044" s="265"/>
      <c r="D1046044" s="265"/>
      <c r="E1046044" s="198"/>
      <c r="G1046044" s="198"/>
      <c r="H1046044" s="198"/>
      <c r="I1046044" s="198"/>
      <c r="J1046044" s="198"/>
      <c r="K1046044" s="198"/>
      <c r="M1046044" s="198"/>
      <c r="N1046044" s="198"/>
      <c r="P1046044" s="2"/>
      <c r="U1046044" s="270"/>
      <c r="AA1046044" s="268"/>
      <c r="AC1046044" s="269"/>
    </row>
    <row r="1046045" spans="1:29" s="119" customFormat="1">
      <c r="A1046045" s="254"/>
      <c r="B1046045" s="198"/>
      <c r="C1046045" s="265"/>
      <c r="D1046045" s="265"/>
      <c r="E1046045" s="198"/>
      <c r="G1046045" s="198"/>
      <c r="H1046045" s="198"/>
      <c r="I1046045" s="198"/>
      <c r="J1046045" s="198"/>
      <c r="K1046045" s="198"/>
      <c r="M1046045" s="198"/>
      <c r="N1046045" s="198"/>
      <c r="P1046045" s="2"/>
      <c r="U1046045" s="270"/>
      <c r="AA1046045" s="268"/>
      <c r="AC1046045" s="269"/>
    </row>
    <row r="1046046" spans="1:29" s="119" customFormat="1">
      <c r="A1046046" s="254"/>
      <c r="B1046046" s="198"/>
      <c r="C1046046" s="265"/>
      <c r="D1046046" s="265"/>
      <c r="E1046046" s="198"/>
      <c r="G1046046" s="198"/>
      <c r="H1046046" s="198"/>
      <c r="I1046046" s="198"/>
      <c r="J1046046" s="198"/>
      <c r="K1046046" s="198"/>
      <c r="M1046046" s="198"/>
      <c r="N1046046" s="198"/>
      <c r="P1046046" s="2"/>
      <c r="U1046046" s="270"/>
      <c r="AA1046046" s="268"/>
      <c r="AC1046046" s="269"/>
    </row>
    <row r="1046047" spans="1:29" s="119" customFormat="1">
      <c r="A1046047" s="254"/>
      <c r="B1046047" s="198"/>
      <c r="C1046047" s="265"/>
      <c r="D1046047" s="265"/>
      <c r="E1046047" s="198"/>
      <c r="G1046047" s="198"/>
      <c r="H1046047" s="198"/>
      <c r="I1046047" s="198"/>
      <c r="J1046047" s="198"/>
      <c r="K1046047" s="198"/>
      <c r="M1046047" s="198"/>
      <c r="N1046047" s="198"/>
      <c r="P1046047" s="2"/>
      <c r="U1046047" s="270"/>
      <c r="AA1046047" s="268"/>
      <c r="AC1046047" s="269"/>
    </row>
    <row r="1046048" spans="1:29" s="119" customFormat="1">
      <c r="A1046048" s="254"/>
      <c r="B1046048" s="198"/>
      <c r="C1046048" s="265"/>
      <c r="D1046048" s="265"/>
      <c r="E1046048" s="198"/>
      <c r="G1046048" s="198"/>
      <c r="H1046048" s="198"/>
      <c r="I1046048" s="198"/>
      <c r="J1046048" s="198"/>
      <c r="K1046048" s="198"/>
      <c r="M1046048" s="198"/>
      <c r="N1046048" s="198"/>
      <c r="P1046048" s="2"/>
      <c r="U1046048" s="270"/>
      <c r="AA1046048" s="268"/>
      <c r="AC1046048" s="269"/>
    </row>
    <row r="1046049" spans="1:29" s="119" customFormat="1">
      <c r="A1046049" s="254"/>
      <c r="B1046049" s="198"/>
      <c r="C1046049" s="265"/>
      <c r="D1046049" s="265"/>
      <c r="E1046049" s="198"/>
      <c r="G1046049" s="198"/>
      <c r="H1046049" s="198"/>
      <c r="I1046049" s="198"/>
      <c r="J1046049" s="198"/>
      <c r="K1046049" s="198"/>
      <c r="M1046049" s="198"/>
      <c r="N1046049" s="198"/>
      <c r="P1046049" s="2"/>
      <c r="U1046049" s="270"/>
      <c r="AA1046049" s="268"/>
      <c r="AC1046049" s="269"/>
    </row>
    <row r="1046050" spans="1:29" s="119" customFormat="1">
      <c r="A1046050" s="254"/>
      <c r="B1046050" s="198"/>
      <c r="C1046050" s="265"/>
      <c r="D1046050" s="265"/>
      <c r="E1046050" s="198"/>
      <c r="G1046050" s="198"/>
      <c r="H1046050" s="198"/>
      <c r="I1046050" s="198"/>
      <c r="J1046050" s="198"/>
      <c r="K1046050" s="198"/>
      <c r="M1046050" s="198"/>
      <c r="N1046050" s="198"/>
      <c r="P1046050" s="2"/>
      <c r="U1046050" s="270"/>
      <c r="AA1046050" s="268"/>
      <c r="AC1046050" s="269"/>
    </row>
    <row r="1046051" spans="1:29" s="119" customFormat="1">
      <c r="A1046051" s="254"/>
      <c r="B1046051" s="198"/>
      <c r="C1046051" s="265"/>
      <c r="D1046051" s="265"/>
      <c r="E1046051" s="198"/>
      <c r="G1046051" s="198"/>
      <c r="H1046051" s="198"/>
      <c r="I1046051" s="198"/>
      <c r="J1046051" s="198"/>
      <c r="K1046051" s="198"/>
      <c r="M1046051" s="198"/>
      <c r="N1046051" s="198"/>
      <c r="P1046051" s="2"/>
      <c r="U1046051" s="270"/>
      <c r="AA1046051" s="268"/>
      <c r="AC1046051" s="269"/>
    </row>
    <row r="1046052" spans="1:29" s="119" customFormat="1">
      <c r="A1046052" s="254"/>
      <c r="B1046052" s="198"/>
      <c r="C1046052" s="265"/>
      <c r="D1046052" s="265"/>
      <c r="E1046052" s="198"/>
      <c r="G1046052" s="198"/>
      <c r="H1046052" s="198"/>
      <c r="I1046052" s="198"/>
      <c r="J1046052" s="198"/>
      <c r="K1046052" s="198"/>
      <c r="M1046052" s="198"/>
      <c r="N1046052" s="198"/>
      <c r="P1046052" s="2"/>
      <c r="U1046052" s="270"/>
      <c r="AA1046052" s="268"/>
      <c r="AC1046052" s="269"/>
    </row>
    <row r="1046053" spans="1:29" s="119" customFormat="1">
      <c r="A1046053" s="254"/>
      <c r="B1046053" s="198"/>
      <c r="C1046053" s="265"/>
      <c r="D1046053" s="265"/>
      <c r="E1046053" s="198"/>
      <c r="G1046053" s="198"/>
      <c r="H1046053" s="198"/>
      <c r="I1046053" s="198"/>
      <c r="J1046053" s="198"/>
      <c r="K1046053" s="198"/>
      <c r="M1046053" s="198"/>
      <c r="N1046053" s="198"/>
      <c r="P1046053" s="2"/>
      <c r="U1046053" s="270"/>
      <c r="AA1046053" s="268"/>
      <c r="AC1046053" s="269"/>
    </row>
    <row r="1046054" spans="1:29" s="119" customFormat="1">
      <c r="A1046054" s="254"/>
      <c r="B1046054" s="198"/>
      <c r="C1046054" s="265"/>
      <c r="D1046054" s="265"/>
      <c r="E1046054" s="198"/>
      <c r="G1046054" s="198"/>
      <c r="H1046054" s="198"/>
      <c r="I1046054" s="198"/>
      <c r="J1046054" s="198"/>
      <c r="K1046054" s="198"/>
      <c r="M1046054" s="198"/>
      <c r="N1046054" s="198"/>
      <c r="P1046054" s="2"/>
      <c r="U1046054" s="270"/>
      <c r="AA1046054" s="268"/>
      <c r="AC1046054" s="269"/>
    </row>
    <row r="1046055" spans="1:29" s="119" customFormat="1">
      <c r="A1046055" s="254"/>
      <c r="B1046055" s="198"/>
      <c r="C1046055" s="265"/>
      <c r="D1046055" s="265"/>
      <c r="E1046055" s="198"/>
      <c r="G1046055" s="198"/>
      <c r="H1046055" s="198"/>
      <c r="I1046055" s="198"/>
      <c r="J1046055" s="198"/>
      <c r="K1046055" s="198"/>
      <c r="M1046055" s="198"/>
      <c r="N1046055" s="198"/>
      <c r="P1046055" s="2"/>
      <c r="U1046055" s="270"/>
      <c r="AA1046055" s="268"/>
      <c r="AC1046055" s="269"/>
    </row>
    <row r="1046056" spans="1:29" s="119" customFormat="1">
      <c r="A1046056" s="254"/>
      <c r="B1046056" s="198"/>
      <c r="C1046056" s="265"/>
      <c r="D1046056" s="265"/>
      <c r="E1046056" s="198"/>
      <c r="G1046056" s="198"/>
      <c r="H1046056" s="198"/>
      <c r="I1046056" s="198"/>
      <c r="J1046056" s="198"/>
      <c r="K1046056" s="198"/>
      <c r="M1046056" s="198"/>
      <c r="N1046056" s="198"/>
      <c r="P1046056" s="2"/>
      <c r="U1046056" s="270"/>
      <c r="AA1046056" s="268"/>
      <c r="AC1046056" s="269"/>
    </row>
    <row r="1046057" spans="1:29" s="119" customFormat="1">
      <c r="A1046057" s="254"/>
      <c r="B1046057" s="198"/>
      <c r="C1046057" s="265"/>
      <c r="D1046057" s="265"/>
      <c r="E1046057" s="198"/>
      <c r="G1046057" s="198"/>
      <c r="H1046057" s="198"/>
      <c r="I1046057" s="198"/>
      <c r="J1046057" s="198"/>
      <c r="K1046057" s="198"/>
      <c r="M1046057" s="198"/>
      <c r="N1046057" s="198"/>
      <c r="P1046057" s="2"/>
      <c r="U1046057" s="270"/>
      <c r="AA1046057" s="268"/>
      <c r="AC1046057" s="269"/>
    </row>
    <row r="1046058" spans="1:29" s="119" customFormat="1">
      <c r="A1046058" s="254"/>
      <c r="B1046058" s="198"/>
      <c r="C1046058" s="265"/>
      <c r="D1046058" s="265"/>
      <c r="E1046058" s="198"/>
      <c r="G1046058" s="198"/>
      <c r="H1046058" s="198"/>
      <c r="I1046058" s="198"/>
      <c r="J1046058" s="198"/>
      <c r="K1046058" s="198"/>
      <c r="M1046058" s="198"/>
      <c r="N1046058" s="198"/>
      <c r="P1046058" s="2"/>
      <c r="U1046058" s="270"/>
      <c r="AA1046058" s="268"/>
      <c r="AC1046058" s="269"/>
    </row>
    <row r="1046059" spans="1:29" s="119" customFormat="1">
      <c r="A1046059" s="254"/>
      <c r="B1046059" s="198"/>
      <c r="C1046059" s="265"/>
      <c r="D1046059" s="265"/>
      <c r="E1046059" s="198"/>
      <c r="G1046059" s="198"/>
      <c r="H1046059" s="198"/>
      <c r="I1046059" s="198"/>
      <c r="J1046059" s="198"/>
      <c r="K1046059" s="198"/>
      <c r="M1046059" s="198"/>
      <c r="N1046059" s="198"/>
      <c r="P1046059" s="2"/>
      <c r="U1046059" s="270"/>
      <c r="AA1046059" s="268"/>
      <c r="AC1046059" s="269"/>
    </row>
    <row r="1046060" spans="1:29" s="119" customFormat="1">
      <c r="A1046060" s="254"/>
      <c r="B1046060" s="198"/>
      <c r="C1046060" s="265"/>
      <c r="D1046060" s="265"/>
      <c r="E1046060" s="198"/>
      <c r="G1046060" s="198"/>
      <c r="H1046060" s="198"/>
      <c r="I1046060" s="198"/>
      <c r="J1046060" s="198"/>
      <c r="K1046060" s="198"/>
      <c r="M1046060" s="198"/>
      <c r="N1046060" s="198"/>
      <c r="P1046060" s="2"/>
      <c r="U1046060" s="270"/>
      <c r="AA1046060" s="268"/>
      <c r="AC1046060" s="269"/>
    </row>
    <row r="1046061" spans="1:29" s="119" customFormat="1">
      <c r="A1046061" s="254"/>
      <c r="B1046061" s="198"/>
      <c r="C1046061" s="265"/>
      <c r="D1046061" s="265"/>
      <c r="E1046061" s="198"/>
      <c r="G1046061" s="198"/>
      <c r="H1046061" s="198"/>
      <c r="I1046061" s="198"/>
      <c r="J1046061" s="198"/>
      <c r="K1046061" s="198"/>
      <c r="M1046061" s="198"/>
      <c r="N1046061" s="198"/>
      <c r="P1046061" s="2"/>
      <c r="U1046061" s="270"/>
      <c r="AA1046061" s="268"/>
      <c r="AC1046061" s="269"/>
    </row>
    <row r="1046062" spans="1:29" s="119" customFormat="1">
      <c r="A1046062" s="254"/>
      <c r="B1046062" s="198"/>
      <c r="C1046062" s="265"/>
      <c r="D1046062" s="265"/>
      <c r="E1046062" s="198"/>
      <c r="G1046062" s="198"/>
      <c r="H1046062" s="198"/>
      <c r="I1046062" s="198"/>
      <c r="J1046062" s="198"/>
      <c r="K1046062" s="198"/>
      <c r="M1046062" s="198"/>
      <c r="N1046062" s="198"/>
      <c r="P1046062" s="2"/>
      <c r="U1046062" s="270"/>
      <c r="AA1046062" s="268"/>
      <c r="AC1046062" s="269"/>
    </row>
    <row r="1046063" spans="1:29" s="119" customFormat="1">
      <c r="A1046063" s="254"/>
      <c r="B1046063" s="198"/>
      <c r="C1046063" s="265"/>
      <c r="D1046063" s="265"/>
      <c r="E1046063" s="198"/>
      <c r="G1046063" s="198"/>
      <c r="H1046063" s="198"/>
      <c r="I1046063" s="198"/>
      <c r="J1046063" s="198"/>
      <c r="K1046063" s="198"/>
      <c r="M1046063" s="198"/>
      <c r="N1046063" s="198"/>
      <c r="P1046063" s="2"/>
      <c r="U1046063" s="270"/>
      <c r="AA1046063" s="268"/>
      <c r="AC1046063" s="269"/>
    </row>
    <row r="1046064" spans="1:29" s="119" customFormat="1">
      <c r="A1046064" s="254"/>
      <c r="B1046064" s="198"/>
      <c r="C1046064" s="265"/>
      <c r="D1046064" s="265"/>
      <c r="E1046064" s="198"/>
      <c r="G1046064" s="198"/>
      <c r="H1046064" s="198"/>
      <c r="I1046064" s="198"/>
      <c r="J1046064" s="198"/>
      <c r="K1046064" s="198"/>
      <c r="M1046064" s="198"/>
      <c r="N1046064" s="198"/>
      <c r="P1046064" s="2"/>
      <c r="U1046064" s="270"/>
      <c r="AA1046064" s="268"/>
      <c r="AC1046064" s="269"/>
    </row>
    <row r="1046065" spans="1:29" s="119" customFormat="1">
      <c r="A1046065" s="254"/>
      <c r="B1046065" s="198"/>
      <c r="C1046065" s="265"/>
      <c r="D1046065" s="265"/>
      <c r="E1046065" s="198"/>
      <c r="G1046065" s="198"/>
      <c r="H1046065" s="198"/>
      <c r="I1046065" s="198"/>
      <c r="J1046065" s="198"/>
      <c r="K1046065" s="198"/>
      <c r="M1046065" s="198"/>
      <c r="N1046065" s="198"/>
      <c r="P1046065" s="2"/>
      <c r="U1046065" s="270"/>
      <c r="AA1046065" s="268"/>
      <c r="AC1046065" s="269"/>
    </row>
    <row r="1046066" spans="1:29" s="119" customFormat="1">
      <c r="A1046066" s="254"/>
      <c r="B1046066" s="198"/>
      <c r="C1046066" s="265"/>
      <c r="D1046066" s="265"/>
      <c r="E1046066" s="198"/>
      <c r="G1046066" s="198"/>
      <c r="H1046066" s="198"/>
      <c r="I1046066" s="198"/>
      <c r="J1046066" s="198"/>
      <c r="K1046066" s="198"/>
      <c r="M1046066" s="198"/>
      <c r="N1046066" s="198"/>
      <c r="P1046066" s="2"/>
      <c r="U1046066" s="270"/>
      <c r="AA1046066" s="268"/>
      <c r="AC1046066" s="269"/>
    </row>
    <row r="1046067" spans="1:29" s="119" customFormat="1">
      <c r="A1046067" s="254"/>
      <c r="B1046067" s="198"/>
      <c r="C1046067" s="265"/>
      <c r="D1046067" s="265"/>
      <c r="E1046067" s="198"/>
      <c r="G1046067" s="198"/>
      <c r="H1046067" s="198"/>
      <c r="I1046067" s="198"/>
      <c r="J1046067" s="198"/>
      <c r="K1046067" s="198"/>
      <c r="M1046067" s="198"/>
      <c r="N1046067" s="198"/>
      <c r="P1046067" s="2"/>
      <c r="U1046067" s="270"/>
      <c r="AA1046067" s="268"/>
      <c r="AC1046067" s="269"/>
    </row>
    <row r="1046068" spans="1:29" s="119" customFormat="1">
      <c r="A1046068" s="254"/>
      <c r="B1046068" s="198"/>
      <c r="C1046068" s="265"/>
      <c r="D1046068" s="265"/>
      <c r="E1046068" s="198"/>
      <c r="G1046068" s="198"/>
      <c r="H1046068" s="198"/>
      <c r="I1046068" s="198"/>
      <c r="J1046068" s="198"/>
      <c r="K1046068" s="198"/>
      <c r="M1046068" s="198"/>
      <c r="N1046068" s="198"/>
      <c r="P1046068" s="2"/>
      <c r="U1046068" s="270"/>
      <c r="AA1046068" s="268"/>
      <c r="AC1046068" s="269"/>
    </row>
    <row r="1046069" spans="1:29" s="119" customFormat="1">
      <c r="A1046069" s="254"/>
      <c r="B1046069" s="198"/>
      <c r="C1046069" s="265"/>
      <c r="D1046069" s="265"/>
      <c r="E1046069" s="198"/>
      <c r="G1046069" s="198"/>
      <c r="H1046069" s="198"/>
      <c r="I1046069" s="198"/>
      <c r="J1046069" s="198"/>
      <c r="K1046069" s="198"/>
      <c r="M1046069" s="198"/>
      <c r="N1046069" s="198"/>
      <c r="P1046069" s="2"/>
      <c r="U1046069" s="270"/>
      <c r="AA1046069" s="268"/>
      <c r="AC1046069" s="269"/>
    </row>
    <row r="1046070" spans="1:29" s="119" customFormat="1">
      <c r="A1046070" s="254"/>
      <c r="B1046070" s="198"/>
      <c r="C1046070" s="265"/>
      <c r="D1046070" s="265"/>
      <c r="E1046070" s="198"/>
      <c r="G1046070" s="198"/>
      <c r="H1046070" s="198"/>
      <c r="I1046070" s="198"/>
      <c r="J1046070" s="198"/>
      <c r="K1046070" s="198"/>
      <c r="M1046070" s="198"/>
      <c r="N1046070" s="198"/>
      <c r="P1046070" s="2"/>
      <c r="U1046070" s="270"/>
      <c r="AA1046070" s="268"/>
      <c r="AC1046070" s="269"/>
    </row>
    <row r="1046071" spans="1:29" s="119" customFormat="1">
      <c r="A1046071" s="254"/>
      <c r="B1046071" s="198"/>
      <c r="C1046071" s="265"/>
      <c r="D1046071" s="265"/>
      <c r="E1046071" s="198"/>
      <c r="G1046071" s="198"/>
      <c r="H1046071" s="198"/>
      <c r="I1046071" s="198"/>
      <c r="J1046071" s="198"/>
      <c r="K1046071" s="198"/>
      <c r="M1046071" s="198"/>
      <c r="N1046071" s="198"/>
      <c r="P1046071" s="2"/>
      <c r="U1046071" s="270"/>
      <c r="AA1046071" s="268"/>
      <c r="AC1046071" s="269"/>
    </row>
    <row r="1046072" spans="1:29" s="119" customFormat="1">
      <c r="A1046072" s="254"/>
      <c r="B1046072" s="198"/>
      <c r="C1046072" s="265"/>
      <c r="D1046072" s="265"/>
      <c r="E1046072" s="198"/>
      <c r="G1046072" s="198"/>
      <c r="H1046072" s="198"/>
      <c r="I1046072" s="198"/>
      <c r="J1046072" s="198"/>
      <c r="K1046072" s="198"/>
      <c r="M1046072" s="198"/>
      <c r="N1046072" s="198"/>
      <c r="P1046072" s="2"/>
      <c r="U1046072" s="270"/>
      <c r="AA1046072" s="268"/>
      <c r="AC1046072" s="269"/>
    </row>
    <row r="1046073" spans="1:29" s="119" customFormat="1">
      <c r="A1046073" s="254"/>
      <c r="B1046073" s="198"/>
      <c r="C1046073" s="265"/>
      <c r="D1046073" s="265"/>
      <c r="E1046073" s="198"/>
      <c r="G1046073" s="198"/>
      <c r="H1046073" s="198"/>
      <c r="I1046073" s="198"/>
      <c r="J1046073" s="198"/>
      <c r="K1046073" s="198"/>
      <c r="M1046073" s="198"/>
      <c r="N1046073" s="198"/>
      <c r="P1046073" s="2"/>
      <c r="U1046073" s="270"/>
      <c r="AA1046073" s="268"/>
      <c r="AC1046073" s="269"/>
    </row>
    <row r="1046074" spans="1:29" s="119" customFormat="1">
      <c r="A1046074" s="254"/>
      <c r="B1046074" s="198"/>
      <c r="C1046074" s="265"/>
      <c r="D1046074" s="265"/>
      <c r="E1046074" s="198"/>
      <c r="G1046074" s="198"/>
      <c r="H1046074" s="198"/>
      <c r="I1046074" s="198"/>
      <c r="J1046074" s="198"/>
      <c r="K1046074" s="198"/>
      <c r="M1046074" s="198"/>
      <c r="N1046074" s="198"/>
      <c r="P1046074" s="2"/>
      <c r="U1046074" s="270"/>
      <c r="AA1046074" s="268"/>
      <c r="AC1046074" s="269"/>
    </row>
    <row r="1046075" spans="1:29" s="119" customFormat="1">
      <c r="A1046075" s="254"/>
      <c r="B1046075" s="198"/>
      <c r="C1046075" s="265"/>
      <c r="D1046075" s="265"/>
      <c r="E1046075" s="198"/>
      <c r="G1046075" s="198"/>
      <c r="H1046075" s="198"/>
      <c r="I1046075" s="198"/>
      <c r="J1046075" s="198"/>
      <c r="K1046075" s="198"/>
      <c r="M1046075" s="198"/>
      <c r="N1046075" s="198"/>
      <c r="P1046075" s="2"/>
      <c r="U1046075" s="270"/>
      <c r="AA1046075" s="268"/>
      <c r="AC1046075" s="269"/>
    </row>
    <row r="1046076" spans="1:29" s="119" customFormat="1">
      <c r="A1046076" s="254"/>
      <c r="B1046076" s="198"/>
      <c r="C1046076" s="265"/>
      <c r="D1046076" s="265"/>
      <c r="E1046076" s="198"/>
      <c r="G1046076" s="198"/>
      <c r="H1046076" s="198"/>
      <c r="I1046076" s="198"/>
      <c r="J1046076" s="198"/>
      <c r="K1046076" s="198"/>
      <c r="M1046076" s="198"/>
      <c r="N1046076" s="198"/>
      <c r="P1046076" s="2"/>
      <c r="U1046076" s="270"/>
      <c r="AA1046076" s="268"/>
      <c r="AC1046076" s="269"/>
    </row>
    <row r="1046077" spans="1:29" s="119" customFormat="1">
      <c r="A1046077" s="254"/>
      <c r="B1046077" s="198"/>
      <c r="C1046077" s="265"/>
      <c r="D1046077" s="265"/>
      <c r="E1046077" s="198"/>
      <c r="G1046077" s="198"/>
      <c r="H1046077" s="198"/>
      <c r="I1046077" s="198"/>
      <c r="J1046077" s="198"/>
      <c r="K1046077" s="198"/>
      <c r="M1046077" s="198"/>
      <c r="N1046077" s="198"/>
      <c r="P1046077" s="2"/>
      <c r="U1046077" s="270"/>
      <c r="AA1046077" s="268"/>
      <c r="AC1046077" s="269"/>
    </row>
    <row r="1046078" spans="1:29" s="119" customFormat="1">
      <c r="A1046078" s="254"/>
      <c r="B1046078" s="198"/>
      <c r="C1046078" s="265"/>
      <c r="D1046078" s="265"/>
      <c r="E1046078" s="198"/>
      <c r="G1046078" s="198"/>
      <c r="H1046078" s="198"/>
      <c r="I1046078" s="198"/>
      <c r="J1046078" s="198"/>
      <c r="K1046078" s="198"/>
      <c r="M1046078" s="198"/>
      <c r="N1046078" s="198"/>
      <c r="P1046078" s="2"/>
      <c r="U1046078" s="270"/>
      <c r="AA1046078" s="268"/>
      <c r="AC1046078" s="269"/>
    </row>
    <row r="1046079" spans="1:29" s="119" customFormat="1">
      <c r="A1046079" s="254"/>
      <c r="B1046079" s="198"/>
      <c r="C1046079" s="265"/>
      <c r="D1046079" s="265"/>
      <c r="E1046079" s="198"/>
      <c r="G1046079" s="198"/>
      <c r="H1046079" s="198"/>
      <c r="I1046079" s="198"/>
      <c r="J1046079" s="198"/>
      <c r="K1046079" s="198"/>
      <c r="M1046079" s="198"/>
      <c r="N1046079" s="198"/>
      <c r="P1046079" s="2"/>
      <c r="U1046079" s="270"/>
      <c r="AA1046079" s="268"/>
      <c r="AC1046079" s="269"/>
    </row>
    <row r="1046080" spans="1:29" s="119" customFormat="1">
      <c r="A1046080" s="254"/>
      <c r="B1046080" s="198"/>
      <c r="C1046080" s="265"/>
      <c r="D1046080" s="265"/>
      <c r="E1046080" s="198"/>
      <c r="G1046080" s="198"/>
      <c r="H1046080" s="198"/>
      <c r="I1046080" s="198"/>
      <c r="J1046080" s="198"/>
      <c r="K1046080" s="198"/>
      <c r="M1046080" s="198"/>
      <c r="N1046080" s="198"/>
      <c r="P1046080" s="2"/>
      <c r="U1046080" s="270"/>
      <c r="AA1046080" s="268"/>
      <c r="AC1046080" s="269"/>
    </row>
    <row r="1046081" spans="1:29" s="119" customFormat="1">
      <c r="A1046081" s="254"/>
      <c r="B1046081" s="198"/>
      <c r="C1046081" s="265"/>
      <c r="D1046081" s="265"/>
      <c r="E1046081" s="198"/>
      <c r="G1046081" s="198"/>
      <c r="H1046081" s="198"/>
      <c r="I1046081" s="198"/>
      <c r="J1046081" s="198"/>
      <c r="K1046081" s="198"/>
      <c r="M1046081" s="198"/>
      <c r="N1046081" s="198"/>
      <c r="P1046081" s="2"/>
      <c r="U1046081" s="270"/>
      <c r="AA1046081" s="268"/>
      <c r="AC1046081" s="269"/>
    </row>
    <row r="1046082" spans="1:29" s="119" customFormat="1">
      <c r="A1046082" s="254"/>
      <c r="B1046082" s="198"/>
      <c r="C1046082" s="265"/>
      <c r="D1046082" s="265"/>
      <c r="E1046082" s="198"/>
      <c r="G1046082" s="198"/>
      <c r="H1046082" s="198"/>
      <c r="I1046082" s="198"/>
      <c r="J1046082" s="198"/>
      <c r="K1046082" s="198"/>
      <c r="M1046082" s="198"/>
      <c r="N1046082" s="198"/>
      <c r="P1046082" s="2"/>
      <c r="U1046082" s="270"/>
      <c r="AA1046082" s="268"/>
      <c r="AC1046082" s="269"/>
    </row>
    <row r="1046083" spans="1:29" s="119" customFormat="1">
      <c r="A1046083" s="254"/>
      <c r="B1046083" s="198"/>
      <c r="C1046083" s="265"/>
      <c r="D1046083" s="265"/>
      <c r="E1046083" s="198"/>
      <c r="G1046083" s="198"/>
      <c r="H1046083" s="198"/>
      <c r="I1046083" s="198"/>
      <c r="J1046083" s="198"/>
      <c r="K1046083" s="198"/>
      <c r="M1046083" s="198"/>
      <c r="N1046083" s="198"/>
      <c r="P1046083" s="2"/>
      <c r="U1046083" s="270"/>
      <c r="AA1046083" s="268"/>
      <c r="AC1046083" s="269"/>
    </row>
    <row r="1046084" spans="1:29" s="119" customFormat="1">
      <c r="A1046084" s="254"/>
      <c r="B1046084" s="198"/>
      <c r="C1046084" s="265"/>
      <c r="D1046084" s="265"/>
      <c r="E1046084" s="198"/>
      <c r="G1046084" s="198"/>
      <c r="H1046084" s="198"/>
      <c r="I1046084" s="198"/>
      <c r="J1046084" s="198"/>
      <c r="K1046084" s="198"/>
      <c r="M1046084" s="198"/>
      <c r="N1046084" s="198"/>
      <c r="P1046084" s="2"/>
      <c r="U1046084" s="270"/>
      <c r="AA1046084" s="268"/>
      <c r="AC1046084" s="269"/>
    </row>
    <row r="1046085" spans="1:29" s="119" customFormat="1">
      <c r="A1046085" s="254"/>
      <c r="B1046085" s="198"/>
      <c r="C1046085" s="265"/>
      <c r="D1046085" s="265"/>
      <c r="E1046085" s="198"/>
      <c r="G1046085" s="198"/>
      <c r="H1046085" s="198"/>
      <c r="I1046085" s="198"/>
      <c r="J1046085" s="198"/>
      <c r="K1046085" s="198"/>
      <c r="M1046085" s="198"/>
      <c r="N1046085" s="198"/>
      <c r="P1046085" s="2"/>
      <c r="U1046085" s="270"/>
      <c r="AA1046085" s="268"/>
      <c r="AC1046085" s="269"/>
    </row>
    <row r="1046086" spans="1:29" s="119" customFormat="1">
      <c r="A1046086" s="254"/>
      <c r="B1046086" s="198"/>
      <c r="C1046086" s="265"/>
      <c r="D1046086" s="265"/>
      <c r="E1046086" s="198"/>
      <c r="G1046086" s="198"/>
      <c r="H1046086" s="198"/>
      <c r="I1046086" s="198"/>
      <c r="J1046086" s="198"/>
      <c r="K1046086" s="198"/>
      <c r="M1046086" s="198"/>
      <c r="N1046086" s="198"/>
      <c r="P1046086" s="2"/>
      <c r="U1046086" s="270"/>
      <c r="AA1046086" s="268"/>
      <c r="AC1046086" s="269"/>
    </row>
    <row r="1046087" spans="1:29" s="119" customFormat="1">
      <c r="A1046087" s="254"/>
      <c r="B1046087" s="198"/>
      <c r="C1046087" s="265"/>
      <c r="D1046087" s="265"/>
      <c r="E1046087" s="198"/>
      <c r="G1046087" s="198"/>
      <c r="H1046087" s="198"/>
      <c r="I1046087" s="198"/>
      <c r="J1046087" s="198"/>
      <c r="K1046087" s="198"/>
      <c r="M1046087" s="198"/>
      <c r="N1046087" s="198"/>
      <c r="P1046087" s="2"/>
      <c r="U1046087" s="270"/>
      <c r="AA1046087" s="268"/>
      <c r="AC1046087" s="269"/>
    </row>
    <row r="1046088" spans="1:29" s="119" customFormat="1">
      <c r="A1046088" s="254"/>
      <c r="B1046088" s="198"/>
      <c r="C1046088" s="265"/>
      <c r="D1046088" s="265"/>
      <c r="E1046088" s="198"/>
      <c r="G1046088" s="198"/>
      <c r="H1046088" s="198"/>
      <c r="I1046088" s="198"/>
      <c r="J1046088" s="198"/>
      <c r="K1046088" s="198"/>
      <c r="M1046088" s="198"/>
      <c r="N1046088" s="198"/>
      <c r="P1046088" s="2"/>
      <c r="U1046088" s="270"/>
      <c r="AA1046088" s="268"/>
      <c r="AC1046088" s="269"/>
    </row>
    <row r="1046089" spans="1:29" s="119" customFormat="1">
      <c r="A1046089" s="254"/>
      <c r="B1046089" s="198"/>
      <c r="C1046089" s="265"/>
      <c r="D1046089" s="265"/>
      <c r="E1046089" s="198"/>
      <c r="G1046089" s="198"/>
      <c r="H1046089" s="198"/>
      <c r="I1046089" s="198"/>
      <c r="J1046089" s="198"/>
      <c r="K1046089" s="198"/>
      <c r="M1046089" s="198"/>
      <c r="N1046089" s="198"/>
      <c r="P1046089" s="2"/>
      <c r="U1046089" s="270"/>
      <c r="AA1046089" s="268"/>
      <c r="AC1046089" s="269"/>
    </row>
    <row r="1046090" spans="1:29" s="119" customFormat="1">
      <c r="A1046090" s="254"/>
      <c r="B1046090" s="198"/>
      <c r="C1046090" s="265"/>
      <c r="D1046090" s="265"/>
      <c r="E1046090" s="198"/>
      <c r="G1046090" s="198"/>
      <c r="H1046090" s="198"/>
      <c r="I1046090" s="198"/>
      <c r="J1046090" s="198"/>
      <c r="K1046090" s="198"/>
      <c r="M1046090" s="198"/>
      <c r="N1046090" s="198"/>
      <c r="P1046090" s="2"/>
      <c r="U1046090" s="270"/>
      <c r="AA1046090" s="268"/>
      <c r="AC1046090" s="269"/>
    </row>
    <row r="1046091" spans="1:29" s="119" customFormat="1">
      <c r="A1046091" s="254"/>
      <c r="B1046091" s="198"/>
      <c r="C1046091" s="265"/>
      <c r="D1046091" s="265"/>
      <c r="E1046091" s="198"/>
      <c r="G1046091" s="198"/>
      <c r="H1046091" s="198"/>
      <c r="I1046091" s="198"/>
      <c r="J1046091" s="198"/>
      <c r="K1046091" s="198"/>
      <c r="M1046091" s="198"/>
      <c r="N1046091" s="198"/>
      <c r="P1046091" s="2"/>
      <c r="U1046091" s="270"/>
      <c r="AA1046091" s="268"/>
      <c r="AC1046091" s="269"/>
    </row>
    <row r="1046092" spans="1:29" s="119" customFormat="1">
      <c r="A1046092" s="254"/>
      <c r="B1046092" s="198"/>
      <c r="C1046092" s="265"/>
      <c r="D1046092" s="265"/>
      <c r="E1046092" s="198"/>
      <c r="G1046092" s="198"/>
      <c r="H1046092" s="198"/>
      <c r="I1046092" s="198"/>
      <c r="J1046092" s="198"/>
      <c r="K1046092" s="198"/>
      <c r="M1046092" s="198"/>
      <c r="N1046092" s="198"/>
      <c r="P1046092" s="2"/>
      <c r="U1046092" s="270"/>
      <c r="AA1046092" s="268"/>
      <c r="AC1046092" s="269"/>
    </row>
    <row r="1046093" spans="1:29" s="119" customFormat="1">
      <c r="A1046093" s="254"/>
      <c r="B1046093" s="198"/>
      <c r="C1046093" s="265"/>
      <c r="D1046093" s="265"/>
      <c r="E1046093" s="198"/>
      <c r="G1046093" s="198"/>
      <c r="H1046093" s="198"/>
      <c r="I1046093" s="198"/>
      <c r="J1046093" s="198"/>
      <c r="K1046093" s="198"/>
      <c r="M1046093" s="198"/>
      <c r="N1046093" s="198"/>
      <c r="P1046093" s="2"/>
      <c r="U1046093" s="270"/>
      <c r="AA1046093" s="268"/>
      <c r="AC1046093" s="269"/>
    </row>
    <row r="1046094" spans="1:29" s="119" customFormat="1">
      <c r="A1046094" s="254"/>
      <c r="B1046094" s="198"/>
      <c r="C1046094" s="265"/>
      <c r="D1046094" s="265"/>
      <c r="E1046094" s="198"/>
      <c r="G1046094" s="198"/>
      <c r="H1046094" s="198"/>
      <c r="I1046094" s="198"/>
      <c r="J1046094" s="198"/>
      <c r="K1046094" s="198"/>
      <c r="M1046094" s="198"/>
      <c r="N1046094" s="198"/>
      <c r="P1046094" s="2"/>
      <c r="U1046094" s="270"/>
      <c r="AA1046094" s="268"/>
      <c r="AC1046094" s="269"/>
    </row>
    <row r="1046095" spans="1:29" s="119" customFormat="1">
      <c r="A1046095" s="254"/>
      <c r="B1046095" s="198"/>
      <c r="C1046095" s="265"/>
      <c r="D1046095" s="265"/>
      <c r="E1046095" s="198"/>
      <c r="G1046095" s="198"/>
      <c r="H1046095" s="198"/>
      <c r="I1046095" s="198"/>
      <c r="J1046095" s="198"/>
      <c r="K1046095" s="198"/>
      <c r="M1046095" s="198"/>
      <c r="N1046095" s="198"/>
      <c r="P1046095" s="2"/>
      <c r="U1046095" s="270"/>
      <c r="AA1046095" s="268"/>
      <c r="AC1046095" s="269"/>
    </row>
    <row r="1046096" spans="1:29" s="119" customFormat="1">
      <c r="A1046096" s="254"/>
      <c r="B1046096" s="198"/>
      <c r="C1046096" s="265"/>
      <c r="D1046096" s="265"/>
      <c r="E1046096" s="198"/>
      <c r="G1046096" s="198"/>
      <c r="H1046096" s="198"/>
      <c r="I1046096" s="198"/>
      <c r="J1046096" s="198"/>
      <c r="K1046096" s="198"/>
      <c r="M1046096" s="198"/>
      <c r="N1046096" s="198"/>
      <c r="P1046096" s="2"/>
      <c r="U1046096" s="270"/>
      <c r="AA1046096" s="268"/>
      <c r="AC1046096" s="269"/>
    </row>
    <row r="1046097" spans="1:29" s="119" customFormat="1">
      <c r="A1046097" s="254"/>
      <c r="B1046097" s="198"/>
      <c r="C1046097" s="265"/>
      <c r="D1046097" s="265"/>
      <c r="E1046097" s="198"/>
      <c r="G1046097" s="198"/>
      <c r="H1046097" s="198"/>
      <c r="I1046097" s="198"/>
      <c r="J1046097" s="198"/>
      <c r="K1046097" s="198"/>
      <c r="M1046097" s="198"/>
      <c r="N1046097" s="198"/>
      <c r="P1046097" s="2"/>
      <c r="U1046097" s="270"/>
      <c r="AA1046097" s="268"/>
      <c r="AC1046097" s="269"/>
    </row>
    <row r="1046098" spans="1:29" s="119" customFormat="1">
      <c r="A1046098" s="254"/>
      <c r="B1046098" s="198"/>
      <c r="C1046098" s="265"/>
      <c r="D1046098" s="265"/>
      <c r="E1046098" s="198"/>
      <c r="G1046098" s="198"/>
      <c r="H1046098" s="198"/>
      <c r="I1046098" s="198"/>
      <c r="J1046098" s="198"/>
      <c r="K1046098" s="198"/>
      <c r="M1046098" s="198"/>
      <c r="N1046098" s="198"/>
      <c r="P1046098" s="2"/>
      <c r="U1046098" s="270"/>
      <c r="AA1046098" s="268"/>
      <c r="AC1046098" s="269"/>
    </row>
    <row r="1046099" spans="1:29" s="119" customFormat="1">
      <c r="A1046099" s="254"/>
      <c r="B1046099" s="198"/>
      <c r="C1046099" s="265"/>
      <c r="D1046099" s="265"/>
      <c r="E1046099" s="198"/>
      <c r="G1046099" s="198"/>
      <c r="H1046099" s="198"/>
      <c r="I1046099" s="198"/>
      <c r="J1046099" s="198"/>
      <c r="K1046099" s="198"/>
      <c r="M1046099" s="198"/>
      <c r="N1046099" s="198"/>
      <c r="P1046099" s="2"/>
      <c r="U1046099" s="270"/>
      <c r="AA1046099" s="268"/>
      <c r="AC1046099" s="269"/>
    </row>
    <row r="1046100" spans="1:29" s="119" customFormat="1">
      <c r="A1046100" s="254"/>
      <c r="B1046100" s="198"/>
      <c r="C1046100" s="265"/>
      <c r="D1046100" s="265"/>
      <c r="E1046100" s="198"/>
      <c r="G1046100" s="198"/>
      <c r="H1046100" s="198"/>
      <c r="I1046100" s="198"/>
      <c r="J1046100" s="198"/>
      <c r="K1046100" s="198"/>
      <c r="M1046100" s="198"/>
      <c r="N1046100" s="198"/>
      <c r="P1046100" s="2"/>
      <c r="U1046100" s="270"/>
      <c r="AA1046100" s="268"/>
      <c r="AC1046100" s="269"/>
    </row>
    <row r="1046101" spans="1:29" s="119" customFormat="1">
      <c r="A1046101" s="254"/>
      <c r="B1046101" s="198"/>
      <c r="C1046101" s="265"/>
      <c r="D1046101" s="265"/>
      <c r="E1046101" s="198"/>
      <c r="G1046101" s="198"/>
      <c r="H1046101" s="198"/>
      <c r="I1046101" s="198"/>
      <c r="J1046101" s="198"/>
      <c r="K1046101" s="198"/>
      <c r="M1046101" s="198"/>
      <c r="N1046101" s="198"/>
      <c r="P1046101" s="2"/>
      <c r="U1046101" s="270"/>
      <c r="AA1046101" s="268"/>
      <c r="AC1046101" s="269"/>
    </row>
    <row r="1046102" spans="1:29" s="119" customFormat="1">
      <c r="A1046102" s="254"/>
      <c r="B1046102" s="198"/>
      <c r="C1046102" s="265"/>
      <c r="D1046102" s="265"/>
      <c r="E1046102" s="198"/>
      <c r="G1046102" s="198"/>
      <c r="H1046102" s="198"/>
      <c r="I1046102" s="198"/>
      <c r="J1046102" s="198"/>
      <c r="K1046102" s="198"/>
      <c r="M1046102" s="198"/>
      <c r="N1046102" s="198"/>
      <c r="P1046102" s="2"/>
      <c r="U1046102" s="270"/>
      <c r="AA1046102" s="268"/>
      <c r="AC1046102" s="269"/>
    </row>
    <row r="1046103" spans="1:29" s="119" customFormat="1">
      <c r="A1046103" s="254"/>
      <c r="B1046103" s="198"/>
      <c r="C1046103" s="265"/>
      <c r="D1046103" s="265"/>
      <c r="E1046103" s="198"/>
      <c r="G1046103" s="198"/>
      <c r="H1046103" s="198"/>
      <c r="I1046103" s="198"/>
      <c r="J1046103" s="198"/>
      <c r="K1046103" s="198"/>
      <c r="M1046103" s="198"/>
      <c r="N1046103" s="198"/>
      <c r="P1046103" s="2"/>
      <c r="U1046103" s="270"/>
      <c r="AA1046103" s="268"/>
      <c r="AC1046103" s="269"/>
    </row>
    <row r="1046104" spans="1:29" s="119" customFormat="1">
      <c r="A1046104" s="254"/>
      <c r="B1046104" s="198"/>
      <c r="C1046104" s="265"/>
      <c r="D1046104" s="265"/>
      <c r="E1046104" s="198"/>
      <c r="G1046104" s="198"/>
      <c r="H1046104" s="198"/>
      <c r="I1046104" s="198"/>
      <c r="J1046104" s="198"/>
      <c r="K1046104" s="198"/>
      <c r="M1046104" s="198"/>
      <c r="N1046104" s="198"/>
      <c r="P1046104" s="2"/>
      <c r="U1046104" s="270"/>
      <c r="AA1046104" s="268"/>
      <c r="AC1046104" s="269"/>
    </row>
    <row r="1046105" spans="1:29" s="119" customFormat="1">
      <c r="A1046105" s="254"/>
      <c r="B1046105" s="198"/>
      <c r="C1046105" s="265"/>
      <c r="D1046105" s="265"/>
      <c r="E1046105" s="198"/>
      <c r="G1046105" s="198"/>
      <c r="H1046105" s="198"/>
      <c r="I1046105" s="198"/>
      <c r="J1046105" s="198"/>
      <c r="K1046105" s="198"/>
      <c r="M1046105" s="198"/>
      <c r="N1046105" s="198"/>
      <c r="P1046105" s="2"/>
      <c r="U1046105" s="270"/>
      <c r="AA1046105" s="268"/>
      <c r="AC1046105" s="269"/>
    </row>
    <row r="1046106" spans="1:29" s="119" customFormat="1">
      <c r="A1046106" s="254"/>
      <c r="B1046106" s="198"/>
      <c r="C1046106" s="265"/>
      <c r="D1046106" s="265"/>
      <c r="E1046106" s="198"/>
      <c r="G1046106" s="198"/>
      <c r="H1046106" s="198"/>
      <c r="I1046106" s="198"/>
      <c r="J1046106" s="198"/>
      <c r="K1046106" s="198"/>
      <c r="M1046106" s="198"/>
      <c r="N1046106" s="198"/>
      <c r="P1046106" s="2"/>
      <c r="U1046106" s="270"/>
      <c r="AA1046106" s="268"/>
      <c r="AC1046106" s="269"/>
    </row>
    <row r="1046107" spans="1:29" s="119" customFormat="1">
      <c r="A1046107" s="254"/>
      <c r="B1046107" s="198"/>
      <c r="C1046107" s="265"/>
      <c r="D1046107" s="265"/>
      <c r="E1046107" s="198"/>
      <c r="G1046107" s="198"/>
      <c r="H1046107" s="198"/>
      <c r="I1046107" s="198"/>
      <c r="J1046107" s="198"/>
      <c r="K1046107" s="198"/>
      <c r="M1046107" s="198"/>
      <c r="N1046107" s="198"/>
      <c r="P1046107" s="2"/>
      <c r="U1046107" s="270"/>
      <c r="AA1046107" s="268"/>
      <c r="AC1046107" s="269"/>
    </row>
    <row r="1046108" spans="1:29" s="119" customFormat="1">
      <c r="A1046108" s="254"/>
      <c r="B1046108" s="198"/>
      <c r="C1046108" s="265"/>
      <c r="D1046108" s="265"/>
      <c r="E1046108" s="198"/>
      <c r="G1046108" s="198"/>
      <c r="H1046108" s="198"/>
      <c r="I1046108" s="198"/>
      <c r="J1046108" s="198"/>
      <c r="K1046108" s="198"/>
      <c r="M1046108" s="198"/>
      <c r="N1046108" s="198"/>
      <c r="P1046108" s="2"/>
      <c r="U1046108" s="270"/>
      <c r="AA1046108" s="268"/>
      <c r="AC1046108" s="269"/>
    </row>
    <row r="1046109" spans="1:29" s="119" customFormat="1">
      <c r="A1046109" s="254"/>
      <c r="B1046109" s="198"/>
      <c r="C1046109" s="265"/>
      <c r="D1046109" s="265"/>
      <c r="E1046109" s="198"/>
      <c r="G1046109" s="198"/>
      <c r="H1046109" s="198"/>
      <c r="I1046109" s="198"/>
      <c r="J1046109" s="198"/>
      <c r="K1046109" s="198"/>
      <c r="M1046109" s="198"/>
      <c r="N1046109" s="198"/>
      <c r="P1046109" s="2"/>
      <c r="U1046109" s="270"/>
      <c r="AA1046109" s="268"/>
      <c r="AC1046109" s="269"/>
    </row>
    <row r="1046110" spans="1:29" s="119" customFormat="1">
      <c r="A1046110" s="254"/>
      <c r="B1046110" s="198"/>
      <c r="C1046110" s="265"/>
      <c r="D1046110" s="265"/>
      <c r="E1046110" s="198"/>
      <c r="G1046110" s="198"/>
      <c r="H1046110" s="198"/>
      <c r="I1046110" s="198"/>
      <c r="J1046110" s="198"/>
      <c r="K1046110" s="198"/>
      <c r="M1046110" s="198"/>
      <c r="N1046110" s="198"/>
      <c r="P1046110" s="2"/>
      <c r="U1046110" s="270"/>
      <c r="AA1046110" s="268"/>
      <c r="AC1046110" s="269"/>
    </row>
    <row r="1046111" spans="1:29" s="119" customFormat="1">
      <c r="A1046111" s="254"/>
      <c r="B1046111" s="198"/>
      <c r="C1046111" s="265"/>
      <c r="D1046111" s="265"/>
      <c r="E1046111" s="198"/>
      <c r="G1046111" s="198"/>
      <c r="H1046111" s="198"/>
      <c r="I1046111" s="198"/>
      <c r="J1046111" s="198"/>
      <c r="K1046111" s="198"/>
      <c r="M1046111" s="198"/>
      <c r="N1046111" s="198"/>
      <c r="P1046111" s="2"/>
      <c r="U1046111" s="270"/>
      <c r="AA1046111" s="268"/>
      <c r="AC1046111" s="269"/>
    </row>
    <row r="1046112" spans="1:29" s="119" customFormat="1">
      <c r="A1046112" s="254"/>
      <c r="B1046112" s="198"/>
      <c r="C1046112" s="265"/>
      <c r="D1046112" s="265"/>
      <c r="E1046112" s="198"/>
      <c r="G1046112" s="198"/>
      <c r="H1046112" s="198"/>
      <c r="I1046112" s="198"/>
      <c r="J1046112" s="198"/>
      <c r="K1046112" s="198"/>
      <c r="M1046112" s="198"/>
      <c r="N1046112" s="198"/>
      <c r="P1046112" s="2"/>
      <c r="U1046112" s="270"/>
      <c r="AA1046112" s="268"/>
      <c r="AC1046112" s="269"/>
    </row>
    <row r="1046113" spans="1:29" s="119" customFormat="1">
      <c r="A1046113" s="254"/>
      <c r="B1046113" s="198"/>
      <c r="C1046113" s="265"/>
      <c r="D1046113" s="265"/>
      <c r="E1046113" s="198"/>
      <c r="G1046113" s="198"/>
      <c r="H1046113" s="198"/>
      <c r="I1046113" s="198"/>
      <c r="J1046113" s="198"/>
      <c r="K1046113" s="198"/>
      <c r="M1046113" s="198"/>
      <c r="N1046113" s="198"/>
      <c r="P1046113" s="2"/>
      <c r="U1046113" s="270"/>
      <c r="AA1046113" s="268"/>
      <c r="AC1046113" s="269"/>
    </row>
    <row r="1046114" spans="1:29" s="119" customFormat="1">
      <c r="A1046114" s="254"/>
      <c r="B1046114" s="198"/>
      <c r="C1046114" s="265"/>
      <c r="D1046114" s="265"/>
      <c r="E1046114" s="198"/>
      <c r="G1046114" s="198"/>
      <c r="H1046114" s="198"/>
      <c r="I1046114" s="198"/>
      <c r="J1046114" s="198"/>
      <c r="K1046114" s="198"/>
      <c r="M1046114" s="198"/>
      <c r="N1046114" s="198"/>
      <c r="P1046114" s="2"/>
      <c r="U1046114" s="270"/>
      <c r="AA1046114" s="268"/>
      <c r="AC1046114" s="269"/>
    </row>
    <row r="1046115" spans="1:29" s="119" customFormat="1">
      <c r="A1046115" s="254"/>
      <c r="B1046115" s="198"/>
      <c r="C1046115" s="265"/>
      <c r="D1046115" s="265"/>
      <c r="E1046115" s="198"/>
      <c r="G1046115" s="198"/>
      <c r="H1046115" s="198"/>
      <c r="I1046115" s="198"/>
      <c r="J1046115" s="198"/>
      <c r="K1046115" s="198"/>
      <c r="M1046115" s="198"/>
      <c r="N1046115" s="198"/>
      <c r="P1046115" s="2"/>
      <c r="U1046115" s="270"/>
      <c r="AA1046115" s="268"/>
      <c r="AC1046115" s="269"/>
    </row>
    <row r="1046116" spans="1:29" s="119" customFormat="1">
      <c r="A1046116" s="254"/>
      <c r="B1046116" s="198"/>
      <c r="C1046116" s="265"/>
      <c r="D1046116" s="265"/>
      <c r="E1046116" s="198"/>
      <c r="G1046116" s="198"/>
      <c r="H1046116" s="198"/>
      <c r="I1046116" s="198"/>
      <c r="J1046116" s="198"/>
      <c r="K1046116" s="198"/>
      <c r="M1046116" s="198"/>
      <c r="N1046116" s="198"/>
      <c r="P1046116" s="2"/>
      <c r="U1046116" s="270"/>
      <c r="AA1046116" s="268"/>
      <c r="AC1046116" s="269"/>
    </row>
    <row r="1046117" spans="1:29" s="119" customFormat="1">
      <c r="A1046117" s="254"/>
      <c r="B1046117" s="198"/>
      <c r="C1046117" s="265"/>
      <c r="D1046117" s="265"/>
      <c r="E1046117" s="198"/>
      <c r="G1046117" s="198"/>
      <c r="H1046117" s="198"/>
      <c r="I1046117" s="198"/>
      <c r="J1046117" s="198"/>
      <c r="K1046117" s="198"/>
      <c r="M1046117" s="198"/>
      <c r="N1046117" s="198"/>
      <c r="P1046117" s="2"/>
      <c r="U1046117" s="270"/>
      <c r="AA1046117" s="268"/>
      <c r="AC1046117" s="269"/>
    </row>
    <row r="1046118" spans="1:29" s="119" customFormat="1">
      <c r="A1046118" s="254"/>
      <c r="B1046118" s="198"/>
      <c r="C1046118" s="265"/>
      <c r="D1046118" s="265"/>
      <c r="E1046118" s="198"/>
      <c r="G1046118" s="198"/>
      <c r="H1046118" s="198"/>
      <c r="I1046118" s="198"/>
      <c r="J1046118" s="198"/>
      <c r="K1046118" s="198"/>
      <c r="M1046118" s="198"/>
      <c r="N1046118" s="198"/>
      <c r="P1046118" s="2"/>
      <c r="U1046118" s="270"/>
      <c r="AA1046118" s="268"/>
      <c r="AC1046118" s="269"/>
    </row>
    <row r="1046119" spans="1:29" s="119" customFormat="1">
      <c r="A1046119" s="254"/>
      <c r="B1046119" s="198"/>
      <c r="C1046119" s="265"/>
      <c r="D1046119" s="265"/>
      <c r="E1046119" s="198"/>
      <c r="G1046119" s="198"/>
      <c r="H1046119" s="198"/>
      <c r="I1046119" s="198"/>
      <c r="J1046119" s="198"/>
      <c r="K1046119" s="198"/>
      <c r="M1046119" s="198"/>
      <c r="N1046119" s="198"/>
      <c r="P1046119" s="2"/>
      <c r="U1046119" s="270"/>
      <c r="AA1046119" s="268"/>
      <c r="AC1046119" s="269"/>
    </row>
    <row r="1046120" spans="1:29" s="119" customFormat="1">
      <c r="A1046120" s="254"/>
      <c r="B1046120" s="198"/>
      <c r="C1046120" s="265"/>
      <c r="D1046120" s="265"/>
      <c r="E1046120" s="198"/>
      <c r="G1046120" s="198"/>
      <c r="H1046120" s="198"/>
      <c r="I1046120" s="198"/>
      <c r="J1046120" s="198"/>
      <c r="K1046120" s="198"/>
      <c r="M1046120" s="198"/>
      <c r="N1046120" s="198"/>
      <c r="P1046120" s="2"/>
      <c r="U1046120" s="270"/>
      <c r="AA1046120" s="268"/>
      <c r="AC1046120" s="269"/>
    </row>
    <row r="1046121" spans="1:29" s="119" customFormat="1">
      <c r="A1046121" s="254"/>
      <c r="B1046121" s="198"/>
      <c r="C1046121" s="265"/>
      <c r="D1046121" s="265"/>
      <c r="E1046121" s="198"/>
      <c r="G1046121" s="198"/>
      <c r="H1046121" s="198"/>
      <c r="I1046121" s="198"/>
      <c r="J1046121" s="198"/>
      <c r="K1046121" s="198"/>
      <c r="M1046121" s="198"/>
      <c r="N1046121" s="198"/>
      <c r="P1046121" s="2"/>
      <c r="U1046121" s="270"/>
      <c r="AA1046121" s="268"/>
      <c r="AC1046121" s="269"/>
    </row>
    <row r="1046122" spans="1:29" s="119" customFormat="1">
      <c r="A1046122" s="254"/>
      <c r="B1046122" s="198"/>
      <c r="C1046122" s="265"/>
      <c r="D1046122" s="265"/>
      <c r="E1046122" s="198"/>
      <c r="G1046122" s="198"/>
      <c r="H1046122" s="198"/>
      <c r="I1046122" s="198"/>
      <c r="J1046122" s="198"/>
      <c r="K1046122" s="198"/>
      <c r="M1046122" s="198"/>
      <c r="N1046122" s="198"/>
      <c r="P1046122" s="2"/>
      <c r="U1046122" s="270"/>
      <c r="AA1046122" s="268"/>
      <c r="AC1046122" s="269"/>
    </row>
    <row r="1046123" spans="1:29" s="119" customFormat="1">
      <c r="A1046123" s="254"/>
      <c r="B1046123" s="198"/>
      <c r="C1046123" s="265"/>
      <c r="D1046123" s="265"/>
      <c r="E1046123" s="198"/>
      <c r="G1046123" s="198"/>
      <c r="H1046123" s="198"/>
      <c r="I1046123" s="198"/>
      <c r="J1046123" s="198"/>
      <c r="K1046123" s="198"/>
      <c r="M1046123" s="198"/>
      <c r="N1046123" s="198"/>
      <c r="P1046123" s="2"/>
      <c r="U1046123" s="270"/>
      <c r="AA1046123" s="268"/>
      <c r="AC1046123" s="269"/>
    </row>
    <row r="1046124" spans="1:29" s="119" customFormat="1">
      <c r="A1046124" s="254"/>
      <c r="B1046124" s="198"/>
      <c r="C1046124" s="265"/>
      <c r="D1046124" s="265"/>
      <c r="E1046124" s="198"/>
      <c r="G1046124" s="198"/>
      <c r="H1046124" s="198"/>
      <c r="I1046124" s="198"/>
      <c r="J1046124" s="198"/>
      <c r="K1046124" s="198"/>
      <c r="M1046124" s="198"/>
      <c r="N1046124" s="198"/>
      <c r="P1046124" s="2"/>
      <c r="U1046124" s="270"/>
      <c r="AA1046124" s="268"/>
      <c r="AC1046124" s="269"/>
    </row>
    <row r="1046125" spans="1:29" s="119" customFormat="1">
      <c r="A1046125" s="254"/>
      <c r="B1046125" s="198"/>
      <c r="C1046125" s="265"/>
      <c r="D1046125" s="265"/>
      <c r="E1046125" s="198"/>
      <c r="G1046125" s="198"/>
      <c r="H1046125" s="198"/>
      <c r="I1046125" s="198"/>
      <c r="J1046125" s="198"/>
      <c r="K1046125" s="198"/>
      <c r="M1046125" s="198"/>
      <c r="N1046125" s="198"/>
      <c r="P1046125" s="2"/>
      <c r="U1046125" s="270"/>
      <c r="AA1046125" s="268"/>
      <c r="AC1046125" s="269"/>
    </row>
    <row r="1046126" spans="1:29" s="119" customFormat="1">
      <c r="A1046126" s="254"/>
      <c r="B1046126" s="198"/>
      <c r="C1046126" s="265"/>
      <c r="D1046126" s="265"/>
      <c r="E1046126" s="198"/>
      <c r="G1046126" s="198"/>
      <c r="H1046126" s="198"/>
      <c r="I1046126" s="198"/>
      <c r="J1046126" s="198"/>
      <c r="K1046126" s="198"/>
      <c r="M1046126" s="198"/>
      <c r="N1046126" s="198"/>
      <c r="P1046126" s="2"/>
      <c r="U1046126" s="270"/>
      <c r="AA1046126" s="268"/>
      <c r="AC1046126" s="269"/>
    </row>
    <row r="1046127" spans="1:29" s="119" customFormat="1">
      <c r="A1046127" s="254"/>
      <c r="B1046127" s="198"/>
      <c r="C1046127" s="265"/>
      <c r="D1046127" s="265"/>
      <c r="E1046127" s="198"/>
      <c r="G1046127" s="198"/>
      <c r="H1046127" s="198"/>
      <c r="I1046127" s="198"/>
      <c r="J1046127" s="198"/>
      <c r="K1046127" s="198"/>
      <c r="M1046127" s="198"/>
      <c r="N1046127" s="198"/>
      <c r="P1046127" s="2"/>
      <c r="U1046127" s="270"/>
      <c r="AA1046127" s="268"/>
      <c r="AC1046127" s="269"/>
    </row>
    <row r="1046128" spans="1:29" s="119" customFormat="1">
      <c r="A1046128" s="254"/>
      <c r="B1046128" s="198"/>
      <c r="C1046128" s="265"/>
      <c r="D1046128" s="265"/>
      <c r="E1046128" s="198"/>
      <c r="G1046128" s="198"/>
      <c r="H1046128" s="198"/>
      <c r="I1046128" s="198"/>
      <c r="J1046128" s="198"/>
      <c r="K1046128" s="198"/>
      <c r="M1046128" s="198"/>
      <c r="N1046128" s="198"/>
      <c r="P1046128" s="2"/>
      <c r="U1046128" s="270"/>
      <c r="AA1046128" s="268"/>
      <c r="AC1046128" s="269"/>
    </row>
    <row r="1046129" spans="1:29" s="119" customFormat="1">
      <c r="A1046129" s="254"/>
      <c r="B1046129" s="198"/>
      <c r="C1046129" s="265"/>
      <c r="D1046129" s="265"/>
      <c r="E1046129" s="198"/>
      <c r="G1046129" s="198"/>
      <c r="H1046129" s="198"/>
      <c r="I1046129" s="198"/>
      <c r="J1046129" s="198"/>
      <c r="K1046129" s="198"/>
      <c r="M1046129" s="198"/>
      <c r="N1046129" s="198"/>
      <c r="P1046129" s="2"/>
      <c r="U1046129" s="270"/>
      <c r="AA1046129" s="268"/>
      <c r="AC1046129" s="269"/>
    </row>
    <row r="1046130" spans="1:29" s="119" customFormat="1">
      <c r="A1046130" s="254"/>
      <c r="B1046130" s="198"/>
      <c r="C1046130" s="265"/>
      <c r="D1046130" s="265"/>
      <c r="E1046130" s="198"/>
      <c r="G1046130" s="198"/>
      <c r="H1046130" s="198"/>
      <c r="I1046130" s="198"/>
      <c r="J1046130" s="198"/>
      <c r="K1046130" s="198"/>
      <c r="M1046130" s="198"/>
      <c r="N1046130" s="198"/>
      <c r="P1046130" s="2"/>
      <c r="U1046130" s="270"/>
      <c r="AA1046130" s="268"/>
      <c r="AC1046130" s="269"/>
    </row>
    <row r="1046131" spans="1:29" s="119" customFormat="1">
      <c r="A1046131" s="254"/>
      <c r="B1046131" s="198"/>
      <c r="C1046131" s="265"/>
      <c r="D1046131" s="265"/>
      <c r="E1046131" s="198"/>
      <c r="G1046131" s="198"/>
      <c r="H1046131" s="198"/>
      <c r="I1046131" s="198"/>
      <c r="J1046131" s="198"/>
      <c r="K1046131" s="198"/>
      <c r="M1046131" s="198"/>
      <c r="N1046131" s="198"/>
      <c r="P1046131" s="2"/>
      <c r="U1046131" s="270"/>
      <c r="AA1046131" s="268"/>
      <c r="AC1046131" s="269"/>
    </row>
    <row r="1046132" spans="1:29" s="119" customFormat="1">
      <c r="A1046132" s="254"/>
      <c r="B1046132" s="198"/>
      <c r="C1046132" s="265"/>
      <c r="D1046132" s="265"/>
      <c r="E1046132" s="198"/>
      <c r="G1046132" s="198"/>
      <c r="H1046132" s="198"/>
      <c r="I1046132" s="198"/>
      <c r="J1046132" s="198"/>
      <c r="K1046132" s="198"/>
      <c r="M1046132" s="198"/>
      <c r="N1046132" s="198"/>
      <c r="P1046132" s="2"/>
      <c r="U1046132" s="270"/>
      <c r="AA1046132" s="268"/>
      <c r="AC1046132" s="269"/>
    </row>
    <row r="1046133" spans="1:29" s="119" customFormat="1">
      <c r="A1046133" s="254"/>
      <c r="B1046133" s="198"/>
      <c r="C1046133" s="265"/>
      <c r="D1046133" s="265"/>
      <c r="E1046133" s="198"/>
      <c r="G1046133" s="198"/>
      <c r="H1046133" s="198"/>
      <c r="I1046133" s="198"/>
      <c r="J1046133" s="198"/>
      <c r="K1046133" s="198"/>
      <c r="M1046133" s="198"/>
      <c r="N1046133" s="198"/>
      <c r="P1046133" s="2"/>
      <c r="U1046133" s="270"/>
      <c r="AA1046133" s="268"/>
      <c r="AC1046133" s="269"/>
    </row>
    <row r="1046134" spans="1:29" s="119" customFormat="1">
      <c r="A1046134" s="254"/>
      <c r="B1046134" s="198"/>
      <c r="C1046134" s="265"/>
      <c r="D1046134" s="265"/>
      <c r="E1046134" s="198"/>
      <c r="G1046134" s="198"/>
      <c r="H1046134" s="198"/>
      <c r="I1046134" s="198"/>
      <c r="J1046134" s="198"/>
      <c r="K1046134" s="198"/>
      <c r="M1046134" s="198"/>
      <c r="N1046134" s="198"/>
      <c r="P1046134" s="2"/>
      <c r="U1046134" s="270"/>
      <c r="AA1046134" s="268"/>
      <c r="AC1046134" s="269"/>
    </row>
    <row r="1046135" spans="1:29" s="119" customFormat="1">
      <c r="A1046135" s="254"/>
      <c r="B1046135" s="198"/>
      <c r="C1046135" s="265"/>
      <c r="D1046135" s="265"/>
      <c r="E1046135" s="198"/>
      <c r="G1046135" s="198"/>
      <c r="H1046135" s="198"/>
      <c r="I1046135" s="198"/>
      <c r="J1046135" s="198"/>
      <c r="K1046135" s="198"/>
      <c r="M1046135" s="198"/>
      <c r="N1046135" s="198"/>
      <c r="P1046135" s="2"/>
      <c r="U1046135" s="270"/>
      <c r="AA1046135" s="268"/>
      <c r="AC1046135" s="269"/>
    </row>
    <row r="1046136" spans="1:29" s="119" customFormat="1">
      <c r="A1046136" s="254"/>
      <c r="B1046136" s="198"/>
      <c r="C1046136" s="265"/>
      <c r="D1046136" s="265"/>
      <c r="E1046136" s="198"/>
      <c r="G1046136" s="198"/>
      <c r="H1046136" s="198"/>
      <c r="I1046136" s="198"/>
      <c r="J1046136" s="198"/>
      <c r="K1046136" s="198"/>
      <c r="M1046136" s="198"/>
      <c r="N1046136" s="198"/>
      <c r="P1046136" s="2"/>
      <c r="U1046136" s="270"/>
      <c r="AA1046136" s="268"/>
      <c r="AC1046136" s="269"/>
    </row>
    <row r="1046137" spans="1:29" s="119" customFormat="1">
      <c r="A1046137" s="254"/>
      <c r="B1046137" s="198"/>
      <c r="C1046137" s="265"/>
      <c r="D1046137" s="265"/>
      <c r="E1046137" s="198"/>
      <c r="G1046137" s="198"/>
      <c r="H1046137" s="198"/>
      <c r="I1046137" s="198"/>
      <c r="J1046137" s="198"/>
      <c r="K1046137" s="198"/>
      <c r="M1046137" s="198"/>
      <c r="N1046137" s="198"/>
      <c r="P1046137" s="2"/>
      <c r="U1046137" s="270"/>
      <c r="AA1046137" s="268"/>
      <c r="AC1046137" s="269"/>
    </row>
    <row r="1046138" spans="1:29" s="119" customFormat="1">
      <c r="A1046138" s="254"/>
      <c r="B1046138" s="198"/>
      <c r="C1046138" s="265"/>
      <c r="D1046138" s="265"/>
      <c r="E1046138" s="198"/>
      <c r="G1046138" s="198"/>
      <c r="H1046138" s="198"/>
      <c r="I1046138" s="198"/>
      <c r="J1046138" s="198"/>
      <c r="K1046138" s="198"/>
      <c r="M1046138" s="198"/>
      <c r="N1046138" s="198"/>
      <c r="P1046138" s="2"/>
      <c r="U1046138" s="270"/>
      <c r="AA1046138" s="268"/>
      <c r="AC1046138" s="269"/>
    </row>
    <row r="1046139" spans="1:29" s="119" customFormat="1">
      <c r="A1046139" s="254"/>
      <c r="B1046139" s="198"/>
      <c r="C1046139" s="265"/>
      <c r="D1046139" s="265"/>
      <c r="E1046139" s="198"/>
      <c r="G1046139" s="198"/>
      <c r="H1046139" s="198"/>
      <c r="I1046139" s="198"/>
      <c r="J1046139" s="198"/>
      <c r="K1046139" s="198"/>
      <c r="M1046139" s="198"/>
      <c r="N1046139" s="198"/>
      <c r="P1046139" s="2"/>
      <c r="U1046139" s="270"/>
      <c r="AA1046139" s="268"/>
      <c r="AC1046139" s="269"/>
    </row>
    <row r="1046140" spans="1:29" s="119" customFormat="1">
      <c r="A1046140" s="254"/>
      <c r="B1046140" s="198"/>
      <c r="C1046140" s="265"/>
      <c r="D1046140" s="265"/>
      <c r="E1046140" s="198"/>
      <c r="G1046140" s="198"/>
      <c r="H1046140" s="198"/>
      <c r="I1046140" s="198"/>
      <c r="J1046140" s="198"/>
      <c r="K1046140" s="198"/>
      <c r="M1046140" s="198"/>
      <c r="N1046140" s="198"/>
      <c r="P1046140" s="2"/>
      <c r="U1046140" s="270"/>
      <c r="AA1046140" s="268"/>
      <c r="AC1046140" s="269"/>
    </row>
    <row r="1046141" spans="1:29" s="119" customFormat="1">
      <c r="A1046141" s="254"/>
      <c r="B1046141" s="198"/>
      <c r="C1046141" s="265"/>
      <c r="D1046141" s="265"/>
      <c r="E1046141" s="198"/>
      <c r="G1046141" s="198"/>
      <c r="H1046141" s="198"/>
      <c r="I1046141" s="198"/>
      <c r="J1046141" s="198"/>
      <c r="K1046141" s="198"/>
      <c r="M1046141" s="198"/>
      <c r="N1046141" s="198"/>
      <c r="P1046141" s="2"/>
      <c r="U1046141" s="270"/>
      <c r="AA1046141" s="268"/>
      <c r="AC1046141" s="269"/>
    </row>
    <row r="1046142" spans="1:29" s="119" customFormat="1">
      <c r="A1046142" s="254"/>
      <c r="B1046142" s="198"/>
      <c r="C1046142" s="265"/>
      <c r="D1046142" s="265"/>
      <c r="E1046142" s="198"/>
      <c r="G1046142" s="198"/>
      <c r="H1046142" s="198"/>
      <c r="I1046142" s="198"/>
      <c r="J1046142" s="198"/>
      <c r="K1046142" s="198"/>
      <c r="M1046142" s="198"/>
      <c r="N1046142" s="198"/>
      <c r="P1046142" s="2"/>
      <c r="U1046142" s="270"/>
      <c r="AA1046142" s="268"/>
      <c r="AC1046142" s="269"/>
    </row>
    <row r="1046143" spans="1:29" s="119" customFormat="1">
      <c r="A1046143" s="254"/>
      <c r="B1046143" s="198"/>
      <c r="C1046143" s="265"/>
      <c r="D1046143" s="265"/>
      <c r="E1046143" s="198"/>
      <c r="G1046143" s="198"/>
      <c r="H1046143" s="198"/>
      <c r="I1046143" s="198"/>
      <c r="J1046143" s="198"/>
      <c r="K1046143" s="198"/>
      <c r="M1046143" s="198"/>
      <c r="N1046143" s="198"/>
      <c r="P1046143" s="2"/>
      <c r="U1046143" s="270"/>
      <c r="AA1046143" s="268"/>
      <c r="AC1046143" s="269"/>
    </row>
    <row r="1046144" spans="1:29" s="119" customFormat="1">
      <c r="A1046144" s="254"/>
      <c r="B1046144" s="198"/>
      <c r="C1046144" s="265"/>
      <c r="D1046144" s="265"/>
      <c r="E1046144" s="198"/>
      <c r="G1046144" s="198"/>
      <c r="H1046144" s="198"/>
      <c r="I1046144" s="198"/>
      <c r="J1046144" s="198"/>
      <c r="K1046144" s="198"/>
      <c r="M1046144" s="198"/>
      <c r="N1046144" s="198"/>
      <c r="P1046144" s="2"/>
      <c r="U1046144" s="270"/>
      <c r="AA1046144" s="268"/>
      <c r="AC1046144" s="269"/>
    </row>
    <row r="1046145" spans="1:29" s="119" customFormat="1">
      <c r="A1046145" s="254"/>
      <c r="B1046145" s="198"/>
      <c r="C1046145" s="265"/>
      <c r="D1046145" s="265"/>
      <c r="E1046145" s="198"/>
      <c r="G1046145" s="198"/>
      <c r="H1046145" s="198"/>
      <c r="I1046145" s="198"/>
      <c r="J1046145" s="198"/>
      <c r="K1046145" s="198"/>
      <c r="M1046145" s="198"/>
      <c r="N1046145" s="198"/>
      <c r="P1046145" s="2"/>
      <c r="U1046145" s="270"/>
      <c r="AA1046145" s="268"/>
      <c r="AC1046145" s="269"/>
    </row>
    <row r="1046146" spans="1:29" s="119" customFormat="1">
      <c r="A1046146" s="254"/>
      <c r="B1046146" s="198"/>
      <c r="C1046146" s="265"/>
      <c r="D1046146" s="265"/>
      <c r="E1046146" s="198"/>
      <c r="G1046146" s="198"/>
      <c r="H1046146" s="198"/>
      <c r="I1046146" s="198"/>
      <c r="J1046146" s="198"/>
      <c r="K1046146" s="198"/>
      <c r="M1046146" s="198"/>
      <c r="N1046146" s="198"/>
      <c r="P1046146" s="2"/>
      <c r="U1046146" s="270"/>
      <c r="AA1046146" s="268"/>
      <c r="AC1046146" s="269"/>
    </row>
    <row r="1046147" spans="1:29" s="119" customFormat="1">
      <c r="A1046147" s="254"/>
      <c r="B1046147" s="198"/>
      <c r="C1046147" s="265"/>
      <c r="D1046147" s="265"/>
      <c r="E1046147" s="198"/>
      <c r="G1046147" s="198"/>
      <c r="H1046147" s="198"/>
      <c r="I1046147" s="198"/>
      <c r="J1046147" s="198"/>
      <c r="K1046147" s="198"/>
      <c r="M1046147" s="198"/>
      <c r="N1046147" s="198"/>
      <c r="P1046147" s="2"/>
      <c r="U1046147" s="270"/>
      <c r="AA1046147" s="268"/>
      <c r="AC1046147" s="269"/>
    </row>
    <row r="1046148" spans="1:29" s="119" customFormat="1">
      <c r="A1046148" s="254"/>
      <c r="B1046148" s="198"/>
      <c r="C1046148" s="265"/>
      <c r="D1046148" s="265"/>
      <c r="E1046148" s="198"/>
      <c r="G1046148" s="198"/>
      <c r="H1046148" s="198"/>
      <c r="I1046148" s="198"/>
      <c r="J1046148" s="198"/>
      <c r="K1046148" s="198"/>
      <c r="M1046148" s="198"/>
      <c r="N1046148" s="198"/>
      <c r="P1046148" s="2"/>
      <c r="U1046148" s="270"/>
      <c r="AA1046148" s="268"/>
      <c r="AC1046148" s="269"/>
    </row>
    <row r="1046149" spans="1:29" s="119" customFormat="1">
      <c r="A1046149" s="254"/>
      <c r="B1046149" s="198"/>
      <c r="C1046149" s="265"/>
      <c r="D1046149" s="265"/>
      <c r="E1046149" s="198"/>
      <c r="G1046149" s="198"/>
      <c r="H1046149" s="198"/>
      <c r="I1046149" s="198"/>
      <c r="J1046149" s="198"/>
      <c r="K1046149" s="198"/>
      <c r="M1046149" s="198"/>
      <c r="N1046149" s="198"/>
      <c r="P1046149" s="2"/>
      <c r="U1046149" s="270"/>
      <c r="AA1046149" s="268"/>
      <c r="AC1046149" s="269"/>
    </row>
    <row r="1046150" spans="1:29" s="119" customFormat="1">
      <c r="A1046150" s="254"/>
      <c r="B1046150" s="198"/>
      <c r="C1046150" s="265"/>
      <c r="D1046150" s="265"/>
      <c r="E1046150" s="198"/>
      <c r="G1046150" s="198"/>
      <c r="H1046150" s="198"/>
      <c r="I1046150" s="198"/>
      <c r="J1046150" s="198"/>
      <c r="K1046150" s="198"/>
      <c r="M1046150" s="198"/>
      <c r="N1046150" s="198"/>
      <c r="P1046150" s="2"/>
      <c r="U1046150" s="270"/>
      <c r="AA1046150" s="268"/>
      <c r="AC1046150" s="269"/>
    </row>
    <row r="1046151" spans="1:29" s="119" customFormat="1">
      <c r="A1046151" s="254"/>
      <c r="B1046151" s="198"/>
      <c r="C1046151" s="265"/>
      <c r="D1046151" s="265"/>
      <c r="E1046151" s="198"/>
      <c r="G1046151" s="198"/>
      <c r="H1046151" s="198"/>
      <c r="I1046151" s="198"/>
      <c r="J1046151" s="198"/>
      <c r="K1046151" s="198"/>
      <c r="M1046151" s="198"/>
      <c r="N1046151" s="198"/>
      <c r="P1046151" s="2"/>
      <c r="U1046151" s="270"/>
      <c r="AA1046151" s="268"/>
      <c r="AC1046151" s="269"/>
    </row>
    <row r="1046152" spans="1:29" s="119" customFormat="1">
      <c r="A1046152" s="254"/>
      <c r="B1046152" s="198"/>
      <c r="C1046152" s="265"/>
      <c r="D1046152" s="265"/>
      <c r="E1046152" s="198"/>
      <c r="G1046152" s="198"/>
      <c r="H1046152" s="198"/>
      <c r="I1046152" s="198"/>
      <c r="J1046152" s="198"/>
      <c r="K1046152" s="198"/>
      <c r="M1046152" s="198"/>
      <c r="N1046152" s="198"/>
      <c r="P1046152" s="2"/>
      <c r="U1046152" s="270"/>
      <c r="AA1046152" s="268"/>
      <c r="AC1046152" s="269"/>
    </row>
    <row r="1046153" spans="1:29" s="119" customFormat="1">
      <c r="A1046153" s="254"/>
      <c r="B1046153" s="198"/>
      <c r="C1046153" s="265"/>
      <c r="D1046153" s="265"/>
      <c r="E1046153" s="198"/>
      <c r="G1046153" s="198"/>
      <c r="H1046153" s="198"/>
      <c r="I1046153" s="198"/>
      <c r="J1046153" s="198"/>
      <c r="K1046153" s="198"/>
      <c r="M1046153" s="198"/>
      <c r="N1046153" s="198"/>
      <c r="P1046153" s="2"/>
      <c r="U1046153" s="270"/>
      <c r="AA1046153" s="268"/>
      <c r="AC1046153" s="269"/>
    </row>
    <row r="1046154" spans="1:29" s="119" customFormat="1">
      <c r="A1046154" s="254"/>
      <c r="B1046154" s="198"/>
      <c r="C1046154" s="265"/>
      <c r="D1046154" s="265"/>
      <c r="E1046154" s="198"/>
      <c r="G1046154" s="198"/>
      <c r="H1046154" s="198"/>
      <c r="I1046154" s="198"/>
      <c r="J1046154" s="198"/>
      <c r="K1046154" s="198"/>
      <c r="M1046154" s="198"/>
      <c r="N1046154" s="198"/>
      <c r="P1046154" s="2"/>
      <c r="U1046154" s="270"/>
      <c r="AA1046154" s="268"/>
      <c r="AC1046154" s="269"/>
    </row>
    <row r="1046155" spans="1:29" s="119" customFormat="1">
      <c r="A1046155" s="254"/>
      <c r="B1046155" s="198"/>
      <c r="C1046155" s="265"/>
      <c r="D1046155" s="265"/>
      <c r="E1046155" s="198"/>
      <c r="G1046155" s="198"/>
      <c r="H1046155" s="198"/>
      <c r="I1046155" s="198"/>
      <c r="J1046155" s="198"/>
      <c r="K1046155" s="198"/>
      <c r="M1046155" s="198"/>
      <c r="N1046155" s="198"/>
      <c r="P1046155" s="2"/>
      <c r="U1046155" s="270"/>
      <c r="AA1046155" s="268"/>
      <c r="AC1046155" s="269"/>
    </row>
    <row r="1046156" spans="1:29" s="119" customFormat="1">
      <c r="A1046156" s="254"/>
      <c r="B1046156" s="198"/>
      <c r="C1046156" s="265"/>
      <c r="D1046156" s="265"/>
      <c r="E1046156" s="198"/>
      <c r="G1046156" s="198"/>
      <c r="H1046156" s="198"/>
      <c r="I1046156" s="198"/>
      <c r="J1046156" s="198"/>
      <c r="K1046156" s="198"/>
      <c r="M1046156" s="198"/>
      <c r="N1046156" s="198"/>
      <c r="P1046156" s="2"/>
      <c r="U1046156" s="270"/>
      <c r="AA1046156" s="268"/>
      <c r="AC1046156" s="269"/>
    </row>
    <row r="1046157" spans="1:29" s="119" customFormat="1">
      <c r="A1046157" s="254"/>
      <c r="B1046157" s="198"/>
      <c r="C1046157" s="265"/>
      <c r="D1046157" s="265"/>
      <c r="E1046157" s="198"/>
      <c r="G1046157" s="198"/>
      <c r="H1046157" s="198"/>
      <c r="I1046157" s="198"/>
      <c r="J1046157" s="198"/>
      <c r="K1046157" s="198"/>
      <c r="M1046157" s="198"/>
      <c r="N1046157" s="198"/>
      <c r="P1046157" s="2"/>
      <c r="U1046157" s="270"/>
      <c r="AA1046157" s="268"/>
      <c r="AC1046157" s="269"/>
    </row>
    <row r="1046158" spans="1:29" s="119" customFormat="1">
      <c r="A1046158" s="254"/>
      <c r="B1046158" s="198"/>
      <c r="C1046158" s="265"/>
      <c r="D1046158" s="265"/>
      <c r="E1046158" s="198"/>
      <c r="G1046158" s="198"/>
      <c r="H1046158" s="198"/>
      <c r="I1046158" s="198"/>
      <c r="J1046158" s="198"/>
      <c r="K1046158" s="198"/>
      <c r="M1046158" s="198"/>
      <c r="N1046158" s="198"/>
      <c r="P1046158" s="2"/>
      <c r="U1046158" s="270"/>
      <c r="AA1046158" s="268"/>
      <c r="AC1046158" s="269"/>
    </row>
    <row r="1046159" spans="1:29" s="119" customFormat="1">
      <c r="A1046159" s="254"/>
      <c r="B1046159" s="198"/>
      <c r="C1046159" s="265"/>
      <c r="D1046159" s="265"/>
      <c r="E1046159" s="198"/>
      <c r="G1046159" s="198"/>
      <c r="H1046159" s="198"/>
      <c r="I1046159" s="198"/>
      <c r="J1046159" s="198"/>
      <c r="K1046159" s="198"/>
      <c r="M1046159" s="198"/>
      <c r="N1046159" s="198"/>
      <c r="P1046159" s="2"/>
      <c r="U1046159" s="270"/>
      <c r="AA1046159" s="268"/>
      <c r="AC1046159" s="269"/>
    </row>
    <row r="1046160" spans="1:29" s="119" customFormat="1">
      <c r="A1046160" s="254"/>
      <c r="B1046160" s="198"/>
      <c r="C1046160" s="265"/>
      <c r="D1046160" s="265"/>
      <c r="E1046160" s="198"/>
      <c r="G1046160" s="198"/>
      <c r="H1046160" s="198"/>
      <c r="I1046160" s="198"/>
      <c r="J1046160" s="198"/>
      <c r="K1046160" s="198"/>
      <c r="M1046160" s="198"/>
      <c r="N1046160" s="198"/>
      <c r="P1046160" s="2"/>
      <c r="U1046160" s="270"/>
      <c r="AA1046160" s="268"/>
      <c r="AC1046160" s="269"/>
    </row>
    <row r="1046161" spans="1:29" s="119" customFormat="1">
      <c r="A1046161" s="254"/>
      <c r="B1046161" s="198"/>
      <c r="C1046161" s="265"/>
      <c r="D1046161" s="265"/>
      <c r="E1046161" s="198"/>
      <c r="G1046161" s="198"/>
      <c r="H1046161" s="198"/>
      <c r="I1046161" s="198"/>
      <c r="J1046161" s="198"/>
      <c r="K1046161" s="198"/>
      <c r="M1046161" s="198"/>
      <c r="N1046161" s="198"/>
      <c r="P1046161" s="2"/>
      <c r="U1046161" s="270"/>
      <c r="AA1046161" s="268"/>
      <c r="AC1046161" s="269"/>
    </row>
    <row r="1046162" spans="1:29" s="119" customFormat="1">
      <c r="A1046162" s="254"/>
      <c r="B1046162" s="198"/>
      <c r="C1046162" s="265"/>
      <c r="D1046162" s="265"/>
      <c r="E1046162" s="198"/>
      <c r="G1046162" s="198"/>
      <c r="H1046162" s="198"/>
      <c r="I1046162" s="198"/>
      <c r="J1046162" s="198"/>
      <c r="K1046162" s="198"/>
      <c r="M1046162" s="198"/>
      <c r="N1046162" s="198"/>
      <c r="P1046162" s="2"/>
      <c r="U1046162" s="270"/>
      <c r="AA1046162" s="268"/>
      <c r="AC1046162" s="269"/>
    </row>
    <row r="1046163" spans="1:29" s="119" customFormat="1">
      <c r="A1046163" s="254"/>
      <c r="B1046163" s="198"/>
      <c r="C1046163" s="265"/>
      <c r="D1046163" s="265"/>
      <c r="E1046163" s="198"/>
      <c r="G1046163" s="198"/>
      <c r="H1046163" s="198"/>
      <c r="I1046163" s="198"/>
      <c r="J1046163" s="198"/>
      <c r="K1046163" s="198"/>
      <c r="M1046163" s="198"/>
      <c r="N1046163" s="198"/>
      <c r="P1046163" s="2"/>
      <c r="U1046163" s="270"/>
      <c r="AA1046163" s="268"/>
      <c r="AC1046163" s="269"/>
    </row>
    <row r="1046164" spans="1:29" s="119" customFormat="1">
      <c r="A1046164" s="254"/>
      <c r="B1046164" s="198"/>
      <c r="C1046164" s="265"/>
      <c r="D1046164" s="265"/>
      <c r="E1046164" s="198"/>
      <c r="G1046164" s="198"/>
      <c r="H1046164" s="198"/>
      <c r="I1046164" s="198"/>
      <c r="J1046164" s="198"/>
      <c r="K1046164" s="198"/>
      <c r="M1046164" s="198"/>
      <c r="N1046164" s="198"/>
      <c r="P1046164" s="2"/>
      <c r="U1046164" s="270"/>
      <c r="AA1046164" s="268"/>
      <c r="AC1046164" s="269"/>
    </row>
    <row r="1046165" spans="1:29" s="119" customFormat="1">
      <c r="A1046165" s="254"/>
      <c r="B1046165" s="198"/>
      <c r="C1046165" s="265"/>
      <c r="D1046165" s="265"/>
      <c r="E1046165" s="198"/>
      <c r="G1046165" s="198"/>
      <c r="H1046165" s="198"/>
      <c r="I1046165" s="198"/>
      <c r="J1046165" s="198"/>
      <c r="K1046165" s="198"/>
      <c r="M1046165" s="198"/>
      <c r="N1046165" s="198"/>
      <c r="P1046165" s="2"/>
      <c r="U1046165" s="270"/>
      <c r="AA1046165" s="268"/>
      <c r="AC1046165" s="269"/>
    </row>
    <row r="1046166" spans="1:29" s="119" customFormat="1">
      <c r="A1046166" s="254"/>
      <c r="B1046166" s="198"/>
      <c r="C1046166" s="265"/>
      <c r="D1046166" s="265"/>
      <c r="E1046166" s="198"/>
      <c r="G1046166" s="198"/>
      <c r="H1046166" s="198"/>
      <c r="I1046166" s="198"/>
      <c r="J1046166" s="198"/>
      <c r="K1046166" s="198"/>
      <c r="M1046166" s="198"/>
      <c r="N1046166" s="198"/>
      <c r="P1046166" s="2"/>
      <c r="U1046166" s="270"/>
      <c r="AA1046166" s="268"/>
      <c r="AC1046166" s="269"/>
    </row>
    <row r="1046167" spans="1:29" s="119" customFormat="1">
      <c r="A1046167" s="254"/>
      <c r="B1046167" s="198"/>
      <c r="C1046167" s="265"/>
      <c r="D1046167" s="265"/>
      <c r="E1046167" s="198"/>
      <c r="G1046167" s="198"/>
      <c r="H1046167" s="198"/>
      <c r="I1046167" s="198"/>
      <c r="J1046167" s="198"/>
      <c r="K1046167" s="198"/>
      <c r="M1046167" s="198"/>
      <c r="N1046167" s="198"/>
      <c r="P1046167" s="2"/>
      <c r="U1046167" s="270"/>
      <c r="AA1046167" s="268"/>
      <c r="AC1046167" s="269"/>
    </row>
    <row r="1046168" spans="1:29" s="119" customFormat="1">
      <c r="A1046168" s="254"/>
      <c r="B1046168" s="198"/>
      <c r="C1046168" s="265"/>
      <c r="D1046168" s="265"/>
      <c r="E1046168" s="198"/>
      <c r="G1046168" s="198"/>
      <c r="H1046168" s="198"/>
      <c r="I1046168" s="198"/>
      <c r="J1046168" s="198"/>
      <c r="K1046168" s="198"/>
      <c r="M1046168" s="198"/>
      <c r="N1046168" s="198"/>
      <c r="P1046168" s="2"/>
      <c r="U1046168" s="270"/>
      <c r="AA1046168" s="268"/>
      <c r="AC1046168" s="269"/>
    </row>
    <row r="1046169" spans="1:29" s="119" customFormat="1">
      <c r="A1046169" s="254"/>
      <c r="B1046169" s="198"/>
      <c r="C1046169" s="265"/>
      <c r="D1046169" s="265"/>
      <c r="E1046169" s="198"/>
      <c r="G1046169" s="198"/>
      <c r="H1046169" s="198"/>
      <c r="I1046169" s="198"/>
      <c r="J1046169" s="198"/>
      <c r="K1046169" s="198"/>
      <c r="M1046169" s="198"/>
      <c r="N1046169" s="198"/>
      <c r="P1046169" s="2"/>
      <c r="U1046169" s="270"/>
      <c r="AA1046169" s="268"/>
      <c r="AC1046169" s="269"/>
    </row>
    <row r="1046170" spans="1:29" s="119" customFormat="1">
      <c r="A1046170" s="254"/>
      <c r="B1046170" s="198"/>
      <c r="C1046170" s="265"/>
      <c r="D1046170" s="265"/>
      <c r="E1046170" s="198"/>
      <c r="G1046170" s="198"/>
      <c r="H1046170" s="198"/>
      <c r="I1046170" s="198"/>
      <c r="J1046170" s="198"/>
      <c r="K1046170" s="198"/>
      <c r="M1046170" s="198"/>
      <c r="N1046170" s="198"/>
      <c r="P1046170" s="2"/>
      <c r="U1046170" s="270"/>
      <c r="AA1046170" s="268"/>
      <c r="AC1046170" s="269"/>
    </row>
    <row r="1046171" spans="1:29" s="119" customFormat="1">
      <c r="A1046171" s="254"/>
      <c r="B1046171" s="198"/>
      <c r="C1046171" s="265"/>
      <c r="D1046171" s="265"/>
      <c r="E1046171" s="198"/>
      <c r="G1046171" s="198"/>
      <c r="H1046171" s="198"/>
      <c r="I1046171" s="198"/>
      <c r="J1046171" s="198"/>
      <c r="K1046171" s="198"/>
      <c r="M1046171" s="198"/>
      <c r="N1046171" s="198"/>
      <c r="P1046171" s="2"/>
      <c r="U1046171" s="270"/>
      <c r="AA1046171" s="268"/>
      <c r="AC1046171" s="269"/>
    </row>
    <row r="1046172" spans="1:29" s="119" customFormat="1">
      <c r="A1046172" s="254"/>
      <c r="B1046172" s="198"/>
      <c r="C1046172" s="265"/>
      <c r="D1046172" s="265"/>
      <c r="E1046172" s="198"/>
      <c r="G1046172" s="198"/>
      <c r="H1046172" s="198"/>
      <c r="I1046172" s="198"/>
      <c r="J1046172" s="198"/>
      <c r="K1046172" s="198"/>
      <c r="M1046172" s="198"/>
      <c r="N1046172" s="198"/>
      <c r="P1046172" s="2"/>
      <c r="U1046172" s="270"/>
      <c r="AA1046172" s="268"/>
      <c r="AC1046172" s="269"/>
    </row>
    <row r="1046173" spans="1:29" s="119" customFormat="1">
      <c r="A1046173" s="254"/>
      <c r="B1046173" s="198"/>
      <c r="C1046173" s="265"/>
      <c r="D1046173" s="265"/>
      <c r="E1046173" s="198"/>
      <c r="G1046173" s="198"/>
      <c r="H1046173" s="198"/>
      <c r="I1046173" s="198"/>
      <c r="J1046173" s="198"/>
      <c r="K1046173" s="198"/>
      <c r="M1046173" s="198"/>
      <c r="N1046173" s="198"/>
      <c r="P1046173" s="2"/>
      <c r="U1046173" s="270"/>
      <c r="AA1046173" s="268"/>
      <c r="AC1046173" s="269"/>
    </row>
    <row r="1046174" spans="1:29" s="119" customFormat="1">
      <c r="A1046174" s="254"/>
      <c r="B1046174" s="198"/>
      <c r="C1046174" s="265"/>
      <c r="D1046174" s="265"/>
      <c r="E1046174" s="198"/>
      <c r="G1046174" s="198"/>
      <c r="H1046174" s="198"/>
      <c r="I1046174" s="198"/>
      <c r="J1046174" s="198"/>
      <c r="K1046174" s="198"/>
      <c r="M1046174" s="198"/>
      <c r="N1046174" s="198"/>
      <c r="P1046174" s="2"/>
      <c r="U1046174" s="270"/>
      <c r="AA1046174" s="268"/>
      <c r="AC1046174" s="269"/>
    </row>
    <row r="1046175" spans="1:29" s="119" customFormat="1">
      <c r="A1046175" s="254"/>
      <c r="B1046175" s="198"/>
      <c r="C1046175" s="265"/>
      <c r="D1046175" s="265"/>
      <c r="E1046175" s="198"/>
      <c r="G1046175" s="198"/>
      <c r="H1046175" s="198"/>
      <c r="I1046175" s="198"/>
      <c r="J1046175" s="198"/>
      <c r="K1046175" s="198"/>
      <c r="M1046175" s="198"/>
      <c r="N1046175" s="198"/>
      <c r="P1046175" s="2"/>
      <c r="U1046175" s="270"/>
      <c r="AA1046175" s="268"/>
      <c r="AC1046175" s="269"/>
    </row>
    <row r="1046176" spans="1:29" s="119" customFormat="1">
      <c r="A1046176" s="254"/>
      <c r="B1046176" s="198"/>
      <c r="C1046176" s="265"/>
      <c r="D1046176" s="265"/>
      <c r="E1046176" s="198"/>
      <c r="G1046176" s="198"/>
      <c r="H1046176" s="198"/>
      <c r="I1046176" s="198"/>
      <c r="J1046176" s="198"/>
      <c r="K1046176" s="198"/>
      <c r="M1046176" s="198"/>
      <c r="N1046176" s="198"/>
      <c r="P1046176" s="2"/>
      <c r="U1046176" s="270"/>
      <c r="AA1046176" s="268"/>
      <c r="AC1046176" s="269"/>
    </row>
    <row r="1046177" spans="1:29" s="119" customFormat="1">
      <c r="A1046177" s="254"/>
      <c r="B1046177" s="198"/>
      <c r="C1046177" s="265"/>
      <c r="D1046177" s="265"/>
      <c r="E1046177" s="198"/>
      <c r="G1046177" s="198"/>
      <c r="H1046177" s="198"/>
      <c r="I1046177" s="198"/>
      <c r="J1046177" s="198"/>
      <c r="K1046177" s="198"/>
      <c r="M1046177" s="198"/>
      <c r="N1046177" s="198"/>
      <c r="P1046177" s="2"/>
      <c r="U1046177" s="270"/>
      <c r="AA1046177" s="268"/>
      <c r="AC1046177" s="269"/>
    </row>
    <row r="1046178" spans="1:29" s="119" customFormat="1">
      <c r="A1046178" s="254"/>
      <c r="B1046178" s="198"/>
      <c r="C1046178" s="265"/>
      <c r="D1046178" s="265"/>
      <c r="E1046178" s="198"/>
      <c r="G1046178" s="198"/>
      <c r="H1046178" s="198"/>
      <c r="I1046178" s="198"/>
      <c r="J1046178" s="198"/>
      <c r="K1046178" s="198"/>
      <c r="M1046178" s="198"/>
      <c r="N1046178" s="198"/>
      <c r="P1046178" s="2"/>
      <c r="U1046178" s="270"/>
      <c r="AA1046178" s="268"/>
      <c r="AC1046178" s="269"/>
    </row>
    <row r="1046179" spans="1:29" s="119" customFormat="1">
      <c r="A1046179" s="254"/>
      <c r="B1046179" s="198"/>
      <c r="C1046179" s="265"/>
      <c r="D1046179" s="265"/>
      <c r="E1046179" s="198"/>
      <c r="G1046179" s="198"/>
      <c r="H1046179" s="198"/>
      <c r="I1046179" s="198"/>
      <c r="J1046179" s="198"/>
      <c r="K1046179" s="198"/>
      <c r="M1046179" s="198"/>
      <c r="N1046179" s="198"/>
      <c r="P1046179" s="2"/>
      <c r="U1046179" s="270"/>
      <c r="AA1046179" s="268"/>
      <c r="AC1046179" s="269"/>
    </row>
    <row r="1046180" spans="1:29" s="119" customFormat="1">
      <c r="A1046180" s="254"/>
      <c r="B1046180" s="198"/>
      <c r="C1046180" s="265"/>
      <c r="D1046180" s="265"/>
      <c r="E1046180" s="198"/>
      <c r="G1046180" s="198"/>
      <c r="H1046180" s="198"/>
      <c r="I1046180" s="198"/>
      <c r="J1046180" s="198"/>
      <c r="K1046180" s="198"/>
      <c r="M1046180" s="198"/>
      <c r="N1046180" s="198"/>
      <c r="P1046180" s="2"/>
      <c r="U1046180" s="270"/>
      <c r="AA1046180" s="268"/>
      <c r="AC1046180" s="269"/>
    </row>
    <row r="1046181" spans="1:29" s="119" customFormat="1">
      <c r="A1046181" s="254"/>
      <c r="B1046181" s="198"/>
      <c r="C1046181" s="265"/>
      <c r="D1046181" s="265"/>
      <c r="E1046181" s="198"/>
      <c r="G1046181" s="198"/>
      <c r="H1046181" s="198"/>
      <c r="I1046181" s="198"/>
      <c r="J1046181" s="198"/>
      <c r="K1046181" s="198"/>
      <c r="M1046181" s="198"/>
      <c r="N1046181" s="198"/>
      <c r="P1046181" s="2"/>
      <c r="U1046181" s="270"/>
      <c r="AA1046181" s="268"/>
      <c r="AC1046181" s="269"/>
    </row>
    <row r="1046182" spans="1:29" s="119" customFormat="1">
      <c r="A1046182" s="254"/>
      <c r="B1046182" s="198"/>
      <c r="C1046182" s="265"/>
      <c r="D1046182" s="265"/>
      <c r="E1046182" s="198"/>
      <c r="G1046182" s="198"/>
      <c r="H1046182" s="198"/>
      <c r="I1046182" s="198"/>
      <c r="J1046182" s="198"/>
      <c r="K1046182" s="198"/>
      <c r="M1046182" s="198"/>
      <c r="N1046182" s="198"/>
      <c r="P1046182" s="2"/>
      <c r="U1046182" s="270"/>
      <c r="AA1046182" s="268"/>
      <c r="AC1046182" s="269"/>
    </row>
    <row r="1046183" spans="1:29" s="119" customFormat="1">
      <c r="A1046183" s="254"/>
      <c r="B1046183" s="198"/>
      <c r="C1046183" s="265"/>
      <c r="D1046183" s="265"/>
      <c r="E1046183" s="198"/>
      <c r="G1046183" s="198"/>
      <c r="H1046183" s="198"/>
      <c r="I1046183" s="198"/>
      <c r="J1046183" s="198"/>
      <c r="K1046183" s="198"/>
      <c r="M1046183" s="198"/>
      <c r="N1046183" s="198"/>
      <c r="P1046183" s="2"/>
      <c r="U1046183" s="270"/>
      <c r="AA1046183" s="268"/>
      <c r="AC1046183" s="269"/>
    </row>
    <row r="1046184" spans="1:29" s="119" customFormat="1">
      <c r="A1046184" s="254"/>
      <c r="B1046184" s="198"/>
      <c r="C1046184" s="265"/>
      <c r="D1046184" s="265"/>
      <c r="E1046184" s="198"/>
      <c r="G1046184" s="198"/>
      <c r="H1046184" s="198"/>
      <c r="I1046184" s="198"/>
      <c r="J1046184" s="198"/>
      <c r="K1046184" s="198"/>
      <c r="M1046184" s="198"/>
      <c r="N1046184" s="198"/>
      <c r="P1046184" s="2"/>
      <c r="U1046184" s="270"/>
      <c r="AA1046184" s="268"/>
      <c r="AC1046184" s="269"/>
    </row>
    <row r="1046185" spans="1:29" s="119" customFormat="1">
      <c r="A1046185" s="254"/>
      <c r="B1046185" s="198"/>
      <c r="C1046185" s="265"/>
      <c r="D1046185" s="265"/>
      <c r="E1046185" s="198"/>
      <c r="G1046185" s="198"/>
      <c r="H1046185" s="198"/>
      <c r="I1046185" s="198"/>
      <c r="J1046185" s="198"/>
      <c r="K1046185" s="198"/>
      <c r="M1046185" s="198"/>
      <c r="N1046185" s="198"/>
      <c r="P1046185" s="2"/>
      <c r="U1046185" s="270"/>
      <c r="AA1046185" s="268"/>
      <c r="AC1046185" s="269"/>
    </row>
    <row r="1046186" spans="1:29" s="119" customFormat="1">
      <c r="A1046186" s="254"/>
      <c r="B1046186" s="198"/>
      <c r="C1046186" s="265"/>
      <c r="D1046186" s="265"/>
      <c r="E1046186" s="198"/>
      <c r="G1046186" s="198"/>
      <c r="H1046186" s="198"/>
      <c r="I1046186" s="198"/>
      <c r="J1046186" s="198"/>
      <c r="K1046186" s="198"/>
      <c r="M1046186" s="198"/>
      <c r="N1046186" s="198"/>
      <c r="P1046186" s="2"/>
      <c r="U1046186" s="270"/>
      <c r="AA1046186" s="268"/>
      <c r="AC1046186" s="269"/>
    </row>
    <row r="1046187" spans="1:29" s="119" customFormat="1">
      <c r="A1046187" s="254"/>
      <c r="B1046187" s="198"/>
      <c r="C1046187" s="265"/>
      <c r="D1046187" s="265"/>
      <c r="E1046187" s="198"/>
      <c r="G1046187" s="198"/>
      <c r="H1046187" s="198"/>
      <c r="I1046187" s="198"/>
      <c r="J1046187" s="198"/>
      <c r="K1046187" s="198"/>
      <c r="M1046187" s="198"/>
      <c r="N1046187" s="198"/>
      <c r="P1046187" s="2"/>
      <c r="U1046187" s="270"/>
      <c r="AA1046187" s="268"/>
      <c r="AC1046187" s="269"/>
    </row>
    <row r="1046188" spans="1:29" s="119" customFormat="1">
      <c r="A1046188" s="254"/>
      <c r="B1046188" s="198"/>
      <c r="C1046188" s="265"/>
      <c r="D1046188" s="265"/>
      <c r="E1046188" s="198"/>
      <c r="G1046188" s="198"/>
      <c r="H1046188" s="198"/>
      <c r="I1046188" s="198"/>
      <c r="J1046188" s="198"/>
      <c r="K1046188" s="198"/>
      <c r="M1046188" s="198"/>
      <c r="N1046188" s="198"/>
      <c r="P1046188" s="2"/>
      <c r="U1046188" s="270"/>
      <c r="AA1046188" s="268"/>
      <c r="AC1046188" s="269"/>
    </row>
    <row r="1046189" spans="1:29" s="119" customFormat="1">
      <c r="A1046189" s="254"/>
      <c r="B1046189" s="198"/>
      <c r="C1046189" s="265"/>
      <c r="D1046189" s="265"/>
      <c r="E1046189" s="198"/>
      <c r="G1046189" s="198"/>
      <c r="H1046189" s="198"/>
      <c r="I1046189" s="198"/>
      <c r="J1046189" s="198"/>
      <c r="K1046189" s="198"/>
      <c r="M1046189" s="198"/>
      <c r="N1046189" s="198"/>
      <c r="P1046189" s="2"/>
      <c r="U1046189" s="270"/>
      <c r="AA1046189" s="268"/>
      <c r="AC1046189" s="269"/>
    </row>
    <row r="1046190" spans="1:29" s="119" customFormat="1">
      <c r="A1046190" s="254"/>
      <c r="B1046190" s="198"/>
      <c r="C1046190" s="265"/>
      <c r="D1046190" s="265"/>
      <c r="E1046190" s="198"/>
      <c r="G1046190" s="198"/>
      <c r="H1046190" s="198"/>
      <c r="I1046190" s="198"/>
      <c r="J1046190" s="198"/>
      <c r="K1046190" s="198"/>
      <c r="M1046190" s="198"/>
      <c r="N1046190" s="198"/>
      <c r="P1046190" s="2"/>
      <c r="U1046190" s="270"/>
      <c r="AA1046190" s="268"/>
      <c r="AC1046190" s="269"/>
    </row>
    <row r="1046191" spans="1:29" s="119" customFormat="1">
      <c r="A1046191" s="254"/>
      <c r="B1046191" s="198"/>
      <c r="C1046191" s="265"/>
      <c r="D1046191" s="265"/>
      <c r="E1046191" s="198"/>
      <c r="G1046191" s="198"/>
      <c r="H1046191" s="198"/>
      <c r="I1046191" s="198"/>
      <c r="J1046191" s="198"/>
      <c r="K1046191" s="198"/>
      <c r="M1046191" s="198"/>
      <c r="N1046191" s="198"/>
      <c r="P1046191" s="2"/>
      <c r="U1046191" s="270"/>
      <c r="AA1046191" s="268"/>
      <c r="AC1046191" s="269"/>
    </row>
    <row r="1046192" spans="1:29" s="119" customFormat="1">
      <c r="A1046192" s="254"/>
      <c r="B1046192" s="198"/>
      <c r="C1046192" s="265"/>
      <c r="D1046192" s="265"/>
      <c r="E1046192" s="198"/>
      <c r="G1046192" s="198"/>
      <c r="H1046192" s="198"/>
      <c r="I1046192" s="198"/>
      <c r="J1046192" s="198"/>
      <c r="K1046192" s="198"/>
      <c r="M1046192" s="198"/>
      <c r="N1046192" s="198"/>
      <c r="P1046192" s="2"/>
      <c r="U1046192" s="270"/>
      <c r="AA1046192" s="268"/>
      <c r="AC1046192" s="269"/>
    </row>
    <row r="1046193" spans="1:29" s="119" customFormat="1">
      <c r="A1046193" s="254"/>
      <c r="B1046193" s="198"/>
      <c r="C1046193" s="265"/>
      <c r="D1046193" s="265"/>
      <c r="E1046193" s="198"/>
      <c r="G1046193" s="198"/>
      <c r="H1046193" s="198"/>
      <c r="I1046193" s="198"/>
      <c r="J1046193" s="198"/>
      <c r="K1046193" s="198"/>
      <c r="M1046193" s="198"/>
      <c r="N1046193" s="198"/>
      <c r="P1046193" s="2"/>
      <c r="U1046193" s="270"/>
      <c r="AA1046193" s="268"/>
      <c r="AC1046193" s="269"/>
    </row>
    <row r="1046194" spans="1:29" s="119" customFormat="1">
      <c r="A1046194" s="254"/>
      <c r="B1046194" s="198"/>
      <c r="C1046194" s="265"/>
      <c r="D1046194" s="265"/>
      <c r="E1046194" s="198"/>
      <c r="G1046194" s="198"/>
      <c r="H1046194" s="198"/>
      <c r="I1046194" s="198"/>
      <c r="J1046194" s="198"/>
      <c r="K1046194" s="198"/>
      <c r="M1046194" s="198"/>
      <c r="N1046194" s="198"/>
      <c r="P1046194" s="2"/>
      <c r="U1046194" s="270"/>
      <c r="AA1046194" s="268"/>
      <c r="AC1046194" s="269"/>
    </row>
    <row r="1046195" spans="1:29" s="119" customFormat="1">
      <c r="A1046195" s="254"/>
      <c r="B1046195" s="198"/>
      <c r="C1046195" s="265"/>
      <c r="D1046195" s="265"/>
      <c r="E1046195" s="198"/>
      <c r="G1046195" s="198"/>
      <c r="H1046195" s="198"/>
      <c r="I1046195" s="198"/>
      <c r="J1046195" s="198"/>
      <c r="K1046195" s="198"/>
      <c r="M1046195" s="198"/>
      <c r="N1046195" s="198"/>
      <c r="P1046195" s="2"/>
      <c r="U1046195" s="270"/>
      <c r="AA1046195" s="268"/>
      <c r="AC1046195" s="269"/>
    </row>
    <row r="1046196" spans="1:29" s="119" customFormat="1">
      <c r="A1046196" s="254"/>
      <c r="B1046196" s="198"/>
      <c r="C1046196" s="265"/>
      <c r="D1046196" s="265"/>
      <c r="E1046196" s="198"/>
      <c r="G1046196" s="198"/>
      <c r="H1046196" s="198"/>
      <c r="I1046196" s="198"/>
      <c r="J1046196" s="198"/>
      <c r="K1046196" s="198"/>
      <c r="M1046196" s="198"/>
      <c r="N1046196" s="198"/>
      <c r="P1046196" s="2"/>
      <c r="U1046196" s="270"/>
      <c r="AA1046196" s="268"/>
      <c r="AC1046196" s="269"/>
    </row>
    <row r="1046197" spans="1:29" s="119" customFormat="1">
      <c r="A1046197" s="254"/>
      <c r="B1046197" s="198"/>
      <c r="C1046197" s="265"/>
      <c r="D1046197" s="265"/>
      <c r="E1046197" s="198"/>
      <c r="G1046197" s="198"/>
      <c r="H1046197" s="198"/>
      <c r="I1046197" s="198"/>
      <c r="J1046197" s="198"/>
      <c r="K1046197" s="198"/>
      <c r="M1046197" s="198"/>
      <c r="N1046197" s="198"/>
      <c r="P1046197" s="2"/>
      <c r="U1046197" s="270"/>
      <c r="AA1046197" s="268"/>
      <c r="AC1046197" s="269"/>
    </row>
    <row r="1046198" spans="1:29" s="119" customFormat="1">
      <c r="A1046198" s="254"/>
      <c r="B1046198" s="198"/>
      <c r="C1046198" s="265"/>
      <c r="D1046198" s="265"/>
      <c r="E1046198" s="198"/>
      <c r="G1046198" s="198"/>
      <c r="H1046198" s="198"/>
      <c r="I1046198" s="198"/>
      <c r="J1046198" s="198"/>
      <c r="K1046198" s="198"/>
      <c r="M1046198" s="198"/>
      <c r="N1046198" s="198"/>
      <c r="P1046198" s="2"/>
      <c r="U1046198" s="270"/>
      <c r="AA1046198" s="268"/>
      <c r="AC1046198" s="269"/>
    </row>
    <row r="1046199" spans="1:29" s="119" customFormat="1">
      <c r="A1046199" s="254"/>
      <c r="B1046199" s="198"/>
      <c r="C1046199" s="265"/>
      <c r="D1046199" s="265"/>
      <c r="E1046199" s="198"/>
      <c r="G1046199" s="198"/>
      <c r="H1046199" s="198"/>
      <c r="I1046199" s="198"/>
      <c r="J1046199" s="198"/>
      <c r="K1046199" s="198"/>
      <c r="M1046199" s="198"/>
      <c r="N1046199" s="198"/>
      <c r="P1046199" s="2"/>
      <c r="U1046199" s="270"/>
      <c r="AA1046199" s="268"/>
      <c r="AC1046199" s="269"/>
    </row>
    <row r="1046200" spans="1:29" s="119" customFormat="1">
      <c r="A1046200" s="254"/>
      <c r="B1046200" s="198"/>
      <c r="C1046200" s="265"/>
      <c r="D1046200" s="265"/>
      <c r="E1046200" s="198"/>
      <c r="G1046200" s="198"/>
      <c r="H1046200" s="198"/>
      <c r="I1046200" s="198"/>
      <c r="J1046200" s="198"/>
      <c r="K1046200" s="198"/>
      <c r="M1046200" s="198"/>
      <c r="N1046200" s="198"/>
      <c r="P1046200" s="2"/>
      <c r="U1046200" s="270"/>
      <c r="AA1046200" s="268"/>
      <c r="AC1046200" s="269"/>
    </row>
    <row r="1046201" spans="1:29" s="119" customFormat="1">
      <c r="A1046201" s="254"/>
      <c r="B1046201" s="198"/>
      <c r="C1046201" s="265"/>
      <c r="D1046201" s="265"/>
      <c r="E1046201" s="198"/>
      <c r="G1046201" s="198"/>
      <c r="H1046201" s="198"/>
      <c r="I1046201" s="198"/>
      <c r="J1046201" s="198"/>
      <c r="K1046201" s="198"/>
      <c r="M1046201" s="198"/>
      <c r="N1046201" s="198"/>
      <c r="P1046201" s="2"/>
      <c r="U1046201" s="270"/>
      <c r="AA1046201" s="268"/>
      <c r="AC1046201" s="269"/>
    </row>
    <row r="1046202" spans="1:29" s="119" customFormat="1">
      <c r="A1046202" s="254"/>
      <c r="B1046202" s="198"/>
      <c r="C1046202" s="265"/>
      <c r="D1046202" s="265"/>
      <c r="E1046202" s="198"/>
      <c r="G1046202" s="198"/>
      <c r="H1046202" s="198"/>
      <c r="I1046202" s="198"/>
      <c r="J1046202" s="198"/>
      <c r="K1046202" s="198"/>
      <c r="M1046202" s="198"/>
      <c r="N1046202" s="198"/>
      <c r="P1046202" s="2"/>
      <c r="U1046202" s="270"/>
      <c r="AA1046202" s="268"/>
      <c r="AC1046202" s="269"/>
    </row>
    <row r="1046203" spans="1:29" s="119" customFormat="1">
      <c r="A1046203" s="254"/>
      <c r="B1046203" s="198"/>
      <c r="C1046203" s="265"/>
      <c r="D1046203" s="265"/>
      <c r="E1046203" s="198"/>
      <c r="G1046203" s="198"/>
      <c r="H1046203" s="198"/>
      <c r="I1046203" s="198"/>
      <c r="J1046203" s="198"/>
      <c r="K1046203" s="198"/>
      <c r="M1046203" s="198"/>
      <c r="N1046203" s="198"/>
      <c r="P1046203" s="2"/>
      <c r="U1046203" s="270"/>
      <c r="AA1046203" s="268"/>
      <c r="AC1046203" s="269"/>
    </row>
    <row r="1046204" spans="1:29" s="119" customFormat="1">
      <c r="A1046204" s="254"/>
      <c r="B1046204" s="198"/>
      <c r="C1046204" s="265"/>
      <c r="D1046204" s="265"/>
      <c r="E1046204" s="198"/>
      <c r="G1046204" s="198"/>
      <c r="H1046204" s="198"/>
      <c r="I1046204" s="198"/>
      <c r="J1046204" s="198"/>
      <c r="K1046204" s="198"/>
      <c r="M1046204" s="198"/>
      <c r="N1046204" s="198"/>
      <c r="P1046204" s="2"/>
      <c r="U1046204" s="270"/>
      <c r="AA1046204" s="268"/>
      <c r="AC1046204" s="269"/>
    </row>
    <row r="1046205" spans="1:29" s="119" customFormat="1">
      <c r="A1046205" s="254"/>
      <c r="B1046205" s="198"/>
      <c r="C1046205" s="265"/>
      <c r="D1046205" s="265"/>
      <c r="E1046205" s="198"/>
      <c r="G1046205" s="198"/>
      <c r="H1046205" s="198"/>
      <c r="I1046205" s="198"/>
      <c r="J1046205" s="198"/>
      <c r="K1046205" s="198"/>
      <c r="M1046205" s="198"/>
      <c r="N1046205" s="198"/>
      <c r="P1046205" s="2"/>
      <c r="U1046205" s="270"/>
      <c r="AA1046205" s="268"/>
      <c r="AC1046205" s="269"/>
    </row>
    <row r="1046206" spans="1:29" s="119" customFormat="1">
      <c r="A1046206" s="254"/>
      <c r="B1046206" s="198"/>
      <c r="C1046206" s="265"/>
      <c r="D1046206" s="265"/>
      <c r="E1046206" s="198"/>
      <c r="G1046206" s="198"/>
      <c r="H1046206" s="198"/>
      <c r="I1046206" s="198"/>
      <c r="J1046206" s="198"/>
      <c r="K1046206" s="198"/>
      <c r="M1046206" s="198"/>
      <c r="N1046206" s="198"/>
      <c r="P1046206" s="2"/>
      <c r="U1046206" s="270"/>
      <c r="AA1046206" s="268"/>
      <c r="AC1046206" s="269"/>
    </row>
    <row r="1046207" spans="1:29" s="119" customFormat="1">
      <c r="A1046207" s="254"/>
      <c r="B1046207" s="198"/>
      <c r="C1046207" s="265"/>
      <c r="D1046207" s="265"/>
      <c r="E1046207" s="198"/>
      <c r="G1046207" s="198"/>
      <c r="H1046207" s="198"/>
      <c r="I1046207" s="198"/>
      <c r="J1046207" s="198"/>
      <c r="K1046207" s="198"/>
      <c r="M1046207" s="198"/>
      <c r="N1046207" s="198"/>
      <c r="P1046207" s="2"/>
      <c r="U1046207" s="270"/>
      <c r="AA1046207" s="268"/>
      <c r="AC1046207" s="269"/>
    </row>
    <row r="1046208" spans="1:29" s="119" customFormat="1">
      <c r="A1046208" s="254"/>
      <c r="B1046208" s="198"/>
      <c r="C1046208" s="265"/>
      <c r="D1046208" s="265"/>
      <c r="E1046208" s="198"/>
      <c r="G1046208" s="198"/>
      <c r="H1046208" s="198"/>
      <c r="I1046208" s="198"/>
      <c r="J1046208" s="198"/>
      <c r="K1046208" s="198"/>
      <c r="M1046208" s="198"/>
      <c r="N1046208" s="198"/>
      <c r="P1046208" s="2"/>
      <c r="U1046208" s="270"/>
      <c r="AA1046208" s="268"/>
      <c r="AC1046208" s="269"/>
    </row>
    <row r="1046209" spans="1:29" s="119" customFormat="1">
      <c r="A1046209" s="254"/>
      <c r="B1046209" s="198"/>
      <c r="C1046209" s="265"/>
      <c r="D1046209" s="265"/>
      <c r="E1046209" s="198"/>
      <c r="G1046209" s="198"/>
      <c r="H1046209" s="198"/>
      <c r="I1046209" s="198"/>
      <c r="J1046209" s="198"/>
      <c r="K1046209" s="198"/>
      <c r="M1046209" s="198"/>
      <c r="N1046209" s="198"/>
      <c r="P1046209" s="2"/>
      <c r="U1046209" s="270"/>
      <c r="AA1046209" s="268"/>
      <c r="AC1046209" s="269"/>
    </row>
    <row r="1046210" spans="1:29" s="119" customFormat="1">
      <c r="A1046210" s="254"/>
      <c r="B1046210" s="198"/>
      <c r="C1046210" s="265"/>
      <c r="D1046210" s="265"/>
      <c r="E1046210" s="198"/>
      <c r="G1046210" s="198"/>
      <c r="H1046210" s="198"/>
      <c r="I1046210" s="198"/>
      <c r="J1046210" s="198"/>
      <c r="K1046210" s="198"/>
      <c r="M1046210" s="198"/>
      <c r="N1046210" s="198"/>
      <c r="P1046210" s="2"/>
      <c r="U1046210" s="270"/>
      <c r="AA1046210" s="268"/>
      <c r="AC1046210" s="269"/>
    </row>
    <row r="1046211" spans="1:29" s="119" customFormat="1">
      <c r="A1046211" s="254"/>
      <c r="B1046211" s="198"/>
      <c r="C1046211" s="265"/>
      <c r="D1046211" s="265"/>
      <c r="E1046211" s="198"/>
      <c r="G1046211" s="198"/>
      <c r="H1046211" s="198"/>
      <c r="I1046211" s="198"/>
      <c r="J1046211" s="198"/>
      <c r="K1046211" s="198"/>
      <c r="M1046211" s="198"/>
      <c r="N1046211" s="198"/>
      <c r="P1046211" s="2"/>
      <c r="U1046211" s="270"/>
      <c r="AA1046211" s="268"/>
      <c r="AC1046211" s="269"/>
    </row>
    <row r="1046212" spans="1:29" s="119" customFormat="1">
      <c r="A1046212" s="254"/>
      <c r="B1046212" s="198"/>
      <c r="C1046212" s="265"/>
      <c r="D1046212" s="265"/>
      <c r="E1046212" s="198"/>
      <c r="G1046212" s="198"/>
      <c r="H1046212" s="198"/>
      <c r="I1046212" s="198"/>
      <c r="J1046212" s="198"/>
      <c r="K1046212" s="198"/>
      <c r="M1046212" s="198"/>
      <c r="N1046212" s="198"/>
      <c r="P1046212" s="2"/>
      <c r="U1046212" s="270"/>
      <c r="AA1046212" s="268"/>
      <c r="AC1046212" s="269"/>
    </row>
    <row r="1046213" spans="1:29" s="119" customFormat="1">
      <c r="A1046213" s="254"/>
      <c r="B1046213" s="198"/>
      <c r="C1046213" s="265"/>
      <c r="D1046213" s="265"/>
      <c r="E1046213" s="198"/>
      <c r="G1046213" s="198"/>
      <c r="H1046213" s="198"/>
      <c r="I1046213" s="198"/>
      <c r="J1046213" s="198"/>
      <c r="K1046213" s="198"/>
      <c r="M1046213" s="198"/>
      <c r="N1046213" s="198"/>
      <c r="P1046213" s="2"/>
      <c r="U1046213" s="270"/>
      <c r="AA1046213" s="268"/>
      <c r="AC1046213" s="269"/>
    </row>
    <row r="1046214" spans="1:29" s="119" customFormat="1">
      <c r="A1046214" s="254"/>
      <c r="B1046214" s="198"/>
      <c r="C1046214" s="265"/>
      <c r="D1046214" s="265"/>
      <c r="E1046214" s="198"/>
      <c r="G1046214" s="198"/>
      <c r="H1046214" s="198"/>
      <c r="I1046214" s="198"/>
      <c r="J1046214" s="198"/>
      <c r="K1046214" s="198"/>
      <c r="M1046214" s="198"/>
      <c r="N1046214" s="198"/>
      <c r="P1046214" s="2"/>
      <c r="U1046214" s="270"/>
      <c r="AA1046214" s="268"/>
      <c r="AC1046214" s="269"/>
    </row>
    <row r="1046215" spans="1:29" s="119" customFormat="1">
      <c r="A1046215" s="254"/>
      <c r="B1046215" s="198"/>
      <c r="C1046215" s="265"/>
      <c r="D1046215" s="265"/>
      <c r="E1046215" s="198"/>
      <c r="G1046215" s="198"/>
      <c r="H1046215" s="198"/>
      <c r="I1046215" s="198"/>
      <c r="J1046215" s="198"/>
      <c r="K1046215" s="198"/>
      <c r="M1046215" s="198"/>
      <c r="N1046215" s="198"/>
      <c r="P1046215" s="2"/>
      <c r="U1046215" s="270"/>
      <c r="AA1046215" s="268"/>
      <c r="AC1046215" s="269"/>
    </row>
    <row r="1046216" spans="1:29" s="119" customFormat="1">
      <c r="A1046216" s="254"/>
      <c r="B1046216" s="198"/>
      <c r="C1046216" s="265"/>
      <c r="D1046216" s="265"/>
      <c r="E1046216" s="198"/>
      <c r="G1046216" s="198"/>
      <c r="H1046216" s="198"/>
      <c r="I1046216" s="198"/>
      <c r="J1046216" s="198"/>
      <c r="K1046216" s="198"/>
      <c r="M1046216" s="198"/>
      <c r="N1046216" s="198"/>
      <c r="P1046216" s="2"/>
      <c r="U1046216" s="270"/>
      <c r="AA1046216" s="268"/>
      <c r="AC1046216" s="269"/>
    </row>
    <row r="1046217" spans="1:29" s="119" customFormat="1">
      <c r="A1046217" s="254"/>
      <c r="B1046217" s="198"/>
      <c r="C1046217" s="265"/>
      <c r="D1046217" s="265"/>
      <c r="E1046217" s="198"/>
      <c r="G1046217" s="198"/>
      <c r="H1046217" s="198"/>
      <c r="I1046217" s="198"/>
      <c r="J1046217" s="198"/>
      <c r="K1046217" s="198"/>
      <c r="M1046217" s="198"/>
      <c r="N1046217" s="198"/>
      <c r="P1046217" s="2"/>
      <c r="U1046217" s="270"/>
      <c r="AA1046217" s="268"/>
      <c r="AC1046217" s="269"/>
    </row>
    <row r="1046218" spans="1:29" s="119" customFormat="1">
      <c r="A1046218" s="254"/>
      <c r="B1046218" s="198"/>
      <c r="C1046218" s="265"/>
      <c r="D1046218" s="265"/>
      <c r="E1046218" s="198"/>
      <c r="G1046218" s="198"/>
      <c r="H1046218" s="198"/>
      <c r="I1046218" s="198"/>
      <c r="J1046218" s="198"/>
      <c r="K1046218" s="198"/>
      <c r="M1046218" s="198"/>
      <c r="N1046218" s="198"/>
      <c r="P1046218" s="2"/>
      <c r="U1046218" s="270"/>
      <c r="AA1046218" s="268"/>
      <c r="AC1046218" s="269"/>
    </row>
    <row r="1046219" spans="1:29" s="119" customFormat="1">
      <c r="A1046219" s="254"/>
      <c r="B1046219" s="198"/>
      <c r="C1046219" s="265"/>
      <c r="D1046219" s="265"/>
      <c r="E1046219" s="198"/>
      <c r="G1046219" s="198"/>
      <c r="H1046219" s="198"/>
      <c r="I1046219" s="198"/>
      <c r="J1046219" s="198"/>
      <c r="K1046219" s="198"/>
      <c r="M1046219" s="198"/>
      <c r="N1046219" s="198"/>
      <c r="P1046219" s="2"/>
      <c r="U1046219" s="270"/>
      <c r="AA1046219" s="268"/>
      <c r="AC1046219" s="269"/>
    </row>
    <row r="1046220" spans="1:29" s="119" customFormat="1">
      <c r="A1046220" s="254"/>
      <c r="B1046220" s="198"/>
      <c r="C1046220" s="265"/>
      <c r="D1046220" s="265"/>
      <c r="E1046220" s="198"/>
      <c r="G1046220" s="198"/>
      <c r="H1046220" s="198"/>
      <c r="I1046220" s="198"/>
      <c r="J1046220" s="198"/>
      <c r="K1046220" s="198"/>
      <c r="M1046220" s="198"/>
      <c r="N1046220" s="198"/>
      <c r="P1046220" s="2"/>
      <c r="U1046220" s="270"/>
      <c r="AA1046220" s="268"/>
      <c r="AC1046220" s="269"/>
    </row>
    <row r="1046221" spans="1:29" s="119" customFormat="1">
      <c r="A1046221" s="254"/>
      <c r="B1046221" s="198"/>
      <c r="C1046221" s="265"/>
      <c r="D1046221" s="265"/>
      <c r="E1046221" s="198"/>
      <c r="G1046221" s="198"/>
      <c r="H1046221" s="198"/>
      <c r="I1046221" s="198"/>
      <c r="J1046221" s="198"/>
      <c r="K1046221" s="198"/>
      <c r="M1046221" s="198"/>
      <c r="N1046221" s="198"/>
      <c r="P1046221" s="2"/>
      <c r="U1046221" s="270"/>
      <c r="AA1046221" s="268"/>
      <c r="AC1046221" s="269"/>
    </row>
    <row r="1046222" spans="1:29" s="119" customFormat="1">
      <c r="A1046222" s="254"/>
      <c r="B1046222" s="198"/>
      <c r="C1046222" s="265"/>
      <c r="D1046222" s="265"/>
      <c r="E1046222" s="198"/>
      <c r="G1046222" s="198"/>
      <c r="H1046222" s="198"/>
      <c r="I1046222" s="198"/>
      <c r="J1046222" s="198"/>
      <c r="K1046222" s="198"/>
      <c r="M1046222" s="198"/>
      <c r="N1046222" s="198"/>
      <c r="P1046222" s="2"/>
      <c r="U1046222" s="270"/>
      <c r="AA1046222" s="268"/>
      <c r="AC1046222" s="269"/>
    </row>
    <row r="1046223" spans="1:29" s="119" customFormat="1">
      <c r="A1046223" s="254"/>
      <c r="B1046223" s="198"/>
      <c r="C1046223" s="265"/>
      <c r="D1046223" s="265"/>
      <c r="E1046223" s="198"/>
      <c r="G1046223" s="198"/>
      <c r="H1046223" s="198"/>
      <c r="I1046223" s="198"/>
      <c r="J1046223" s="198"/>
      <c r="K1046223" s="198"/>
      <c r="M1046223" s="198"/>
      <c r="N1046223" s="198"/>
      <c r="P1046223" s="2"/>
      <c r="U1046223" s="270"/>
      <c r="AA1046223" s="268"/>
      <c r="AC1046223" s="269"/>
    </row>
    <row r="1046224" spans="1:29" s="119" customFormat="1">
      <c r="A1046224" s="254"/>
      <c r="B1046224" s="198"/>
      <c r="C1046224" s="265"/>
      <c r="D1046224" s="265"/>
      <c r="E1046224" s="198"/>
      <c r="G1046224" s="198"/>
      <c r="H1046224" s="198"/>
      <c r="I1046224" s="198"/>
      <c r="J1046224" s="198"/>
      <c r="K1046224" s="198"/>
      <c r="M1046224" s="198"/>
      <c r="N1046224" s="198"/>
      <c r="P1046224" s="2"/>
      <c r="U1046224" s="270"/>
      <c r="AA1046224" s="268"/>
      <c r="AC1046224" s="269"/>
    </row>
    <row r="1046225" spans="1:29" s="119" customFormat="1">
      <c r="A1046225" s="254"/>
      <c r="B1046225" s="198"/>
      <c r="C1046225" s="265"/>
      <c r="D1046225" s="265"/>
      <c r="E1046225" s="198"/>
      <c r="G1046225" s="198"/>
      <c r="H1046225" s="198"/>
      <c r="I1046225" s="198"/>
      <c r="J1046225" s="198"/>
      <c r="K1046225" s="198"/>
      <c r="M1046225" s="198"/>
      <c r="N1046225" s="198"/>
      <c r="P1046225" s="2"/>
      <c r="U1046225" s="270"/>
      <c r="AA1046225" s="268"/>
      <c r="AC1046225" s="269"/>
    </row>
    <row r="1046226" spans="1:29" s="119" customFormat="1">
      <c r="A1046226" s="254"/>
      <c r="B1046226" s="198"/>
      <c r="C1046226" s="265"/>
      <c r="D1046226" s="265"/>
      <c r="E1046226" s="198"/>
      <c r="G1046226" s="198"/>
      <c r="H1046226" s="198"/>
      <c r="I1046226" s="198"/>
      <c r="J1046226" s="198"/>
      <c r="K1046226" s="198"/>
      <c r="M1046226" s="198"/>
      <c r="N1046226" s="198"/>
      <c r="P1046226" s="2"/>
      <c r="U1046226" s="270"/>
      <c r="AA1046226" s="268"/>
      <c r="AC1046226" s="269"/>
    </row>
    <row r="1046227" spans="1:29" s="119" customFormat="1">
      <c r="A1046227" s="254"/>
      <c r="B1046227" s="198"/>
      <c r="C1046227" s="265"/>
      <c r="D1046227" s="265"/>
      <c r="E1046227" s="198"/>
      <c r="G1046227" s="198"/>
      <c r="H1046227" s="198"/>
      <c r="I1046227" s="198"/>
      <c r="J1046227" s="198"/>
      <c r="K1046227" s="198"/>
      <c r="M1046227" s="198"/>
      <c r="N1046227" s="198"/>
      <c r="P1046227" s="2"/>
      <c r="U1046227" s="270"/>
      <c r="AA1046227" s="268"/>
      <c r="AC1046227" s="269"/>
    </row>
    <row r="1046228" spans="1:29" s="119" customFormat="1">
      <c r="A1046228" s="254"/>
      <c r="B1046228" s="198"/>
      <c r="C1046228" s="265"/>
      <c r="D1046228" s="265"/>
      <c r="E1046228" s="198"/>
      <c r="G1046228" s="198"/>
      <c r="H1046228" s="198"/>
      <c r="I1046228" s="198"/>
      <c r="J1046228" s="198"/>
      <c r="K1046228" s="198"/>
      <c r="M1046228" s="198"/>
      <c r="N1046228" s="198"/>
      <c r="P1046228" s="2"/>
      <c r="U1046228" s="270"/>
      <c r="AA1046228" s="268"/>
      <c r="AC1046228" s="269"/>
    </row>
    <row r="1046229" spans="1:29" s="119" customFormat="1">
      <c r="A1046229" s="254"/>
      <c r="B1046229" s="198"/>
      <c r="C1046229" s="265"/>
      <c r="D1046229" s="265"/>
      <c r="E1046229" s="198"/>
      <c r="G1046229" s="198"/>
      <c r="H1046229" s="198"/>
      <c r="I1046229" s="198"/>
      <c r="J1046229" s="198"/>
      <c r="K1046229" s="198"/>
      <c r="M1046229" s="198"/>
      <c r="N1046229" s="198"/>
      <c r="P1046229" s="2"/>
      <c r="U1046229" s="270"/>
      <c r="AA1046229" s="268"/>
      <c r="AC1046229" s="269"/>
    </row>
    <row r="1046230" spans="1:29" s="119" customFormat="1">
      <c r="A1046230" s="254"/>
      <c r="B1046230" s="198"/>
      <c r="C1046230" s="265"/>
      <c r="D1046230" s="265"/>
      <c r="E1046230" s="198"/>
      <c r="G1046230" s="198"/>
      <c r="H1046230" s="198"/>
      <c r="I1046230" s="198"/>
      <c r="J1046230" s="198"/>
      <c r="K1046230" s="198"/>
      <c r="M1046230" s="198"/>
      <c r="N1046230" s="198"/>
      <c r="P1046230" s="2"/>
      <c r="U1046230" s="270"/>
      <c r="AA1046230" s="268"/>
      <c r="AC1046230" s="269"/>
    </row>
    <row r="1046231" spans="1:29" s="119" customFormat="1">
      <c r="A1046231" s="254"/>
      <c r="B1046231" s="198"/>
      <c r="C1046231" s="265"/>
      <c r="D1046231" s="265"/>
      <c r="E1046231" s="198"/>
      <c r="G1046231" s="198"/>
      <c r="H1046231" s="198"/>
      <c r="I1046231" s="198"/>
      <c r="J1046231" s="198"/>
      <c r="K1046231" s="198"/>
      <c r="M1046231" s="198"/>
      <c r="N1046231" s="198"/>
      <c r="P1046231" s="2"/>
      <c r="U1046231" s="270"/>
      <c r="AA1046231" s="268"/>
      <c r="AC1046231" s="269"/>
    </row>
    <row r="1046232" spans="1:29" s="119" customFormat="1">
      <c r="A1046232" s="254"/>
      <c r="B1046232" s="198"/>
      <c r="C1046232" s="265"/>
      <c r="D1046232" s="265"/>
      <c r="E1046232" s="198"/>
      <c r="G1046232" s="198"/>
      <c r="H1046232" s="198"/>
      <c r="I1046232" s="198"/>
      <c r="J1046232" s="198"/>
      <c r="K1046232" s="198"/>
      <c r="M1046232" s="198"/>
      <c r="N1046232" s="198"/>
      <c r="P1046232" s="2"/>
      <c r="U1046232" s="270"/>
      <c r="AA1046232" s="268"/>
      <c r="AC1046232" s="269"/>
    </row>
    <row r="1046233" spans="1:29" s="119" customFormat="1">
      <c r="A1046233" s="254"/>
      <c r="B1046233" s="198"/>
      <c r="C1046233" s="265"/>
      <c r="D1046233" s="265"/>
      <c r="E1046233" s="198"/>
      <c r="G1046233" s="198"/>
      <c r="H1046233" s="198"/>
      <c r="I1046233" s="198"/>
      <c r="J1046233" s="198"/>
      <c r="K1046233" s="198"/>
      <c r="M1046233" s="198"/>
      <c r="N1046233" s="198"/>
      <c r="P1046233" s="2"/>
      <c r="U1046233" s="270"/>
      <c r="AA1046233" s="268"/>
      <c r="AC1046233" s="269"/>
    </row>
    <row r="1046234" spans="1:29" s="119" customFormat="1">
      <c r="A1046234" s="254"/>
      <c r="B1046234" s="198"/>
      <c r="C1046234" s="265"/>
      <c r="D1046234" s="265"/>
      <c r="E1046234" s="198"/>
      <c r="G1046234" s="198"/>
      <c r="H1046234" s="198"/>
      <c r="I1046234" s="198"/>
      <c r="J1046234" s="198"/>
      <c r="K1046234" s="198"/>
      <c r="M1046234" s="198"/>
      <c r="N1046234" s="198"/>
      <c r="P1046234" s="2"/>
      <c r="U1046234" s="270"/>
      <c r="AA1046234" s="268"/>
      <c r="AC1046234" s="269"/>
    </row>
    <row r="1046235" spans="1:29" s="119" customFormat="1">
      <c r="A1046235" s="254"/>
      <c r="B1046235" s="198"/>
      <c r="C1046235" s="265"/>
      <c r="D1046235" s="265"/>
      <c r="E1046235" s="198"/>
      <c r="G1046235" s="198"/>
      <c r="H1046235" s="198"/>
      <c r="I1046235" s="198"/>
      <c r="J1046235" s="198"/>
      <c r="K1046235" s="198"/>
      <c r="M1046235" s="198"/>
      <c r="N1046235" s="198"/>
      <c r="P1046235" s="2"/>
      <c r="U1046235" s="270"/>
      <c r="AA1046235" s="268"/>
      <c r="AC1046235" s="269"/>
    </row>
    <row r="1046236" spans="1:29" s="119" customFormat="1">
      <c r="A1046236" s="254"/>
      <c r="B1046236" s="198"/>
      <c r="C1046236" s="265"/>
      <c r="D1046236" s="265"/>
      <c r="E1046236" s="198"/>
      <c r="G1046236" s="198"/>
      <c r="H1046236" s="198"/>
      <c r="I1046236" s="198"/>
      <c r="J1046236" s="198"/>
      <c r="K1046236" s="198"/>
      <c r="M1046236" s="198"/>
      <c r="N1046236" s="198"/>
      <c r="P1046236" s="2"/>
      <c r="U1046236" s="270"/>
      <c r="AA1046236" s="268"/>
      <c r="AC1046236" s="269"/>
    </row>
    <row r="1046237" spans="1:29" s="119" customFormat="1">
      <c r="A1046237" s="254"/>
      <c r="B1046237" s="198"/>
      <c r="C1046237" s="265"/>
      <c r="D1046237" s="265"/>
      <c r="E1046237" s="198"/>
      <c r="G1046237" s="198"/>
      <c r="H1046237" s="198"/>
      <c r="I1046237" s="198"/>
      <c r="J1046237" s="198"/>
      <c r="K1046237" s="198"/>
      <c r="M1046237" s="198"/>
      <c r="N1046237" s="198"/>
      <c r="P1046237" s="2"/>
      <c r="U1046237" s="270"/>
      <c r="AA1046237" s="268"/>
      <c r="AC1046237" s="269"/>
    </row>
    <row r="1046238" spans="1:29" s="119" customFormat="1">
      <c r="A1046238" s="254"/>
      <c r="B1046238" s="198"/>
      <c r="C1046238" s="265"/>
      <c r="D1046238" s="265"/>
      <c r="E1046238" s="198"/>
      <c r="G1046238" s="198"/>
      <c r="H1046238" s="198"/>
      <c r="I1046238" s="198"/>
      <c r="J1046238" s="198"/>
      <c r="K1046238" s="198"/>
      <c r="M1046238" s="198"/>
      <c r="N1046238" s="198"/>
      <c r="P1046238" s="2"/>
      <c r="U1046238" s="270"/>
      <c r="AA1046238" s="268"/>
      <c r="AC1046238" s="269"/>
    </row>
    <row r="1046239" spans="1:29" s="119" customFormat="1">
      <c r="A1046239" s="254"/>
      <c r="B1046239" s="198"/>
      <c r="C1046239" s="265"/>
      <c r="D1046239" s="265"/>
      <c r="E1046239" s="198"/>
      <c r="G1046239" s="198"/>
      <c r="H1046239" s="198"/>
      <c r="I1046239" s="198"/>
      <c r="J1046239" s="198"/>
      <c r="K1046239" s="198"/>
      <c r="M1046239" s="198"/>
      <c r="N1046239" s="198"/>
      <c r="P1046239" s="2"/>
      <c r="U1046239" s="270"/>
      <c r="AA1046239" s="268"/>
      <c r="AC1046239" s="269"/>
    </row>
    <row r="1046240" spans="1:29" s="119" customFormat="1">
      <c r="A1046240" s="254"/>
      <c r="B1046240" s="198"/>
      <c r="C1046240" s="265"/>
      <c r="D1046240" s="265"/>
      <c r="E1046240" s="198"/>
      <c r="G1046240" s="198"/>
      <c r="H1046240" s="198"/>
      <c r="I1046240" s="198"/>
      <c r="J1046240" s="198"/>
      <c r="K1046240" s="198"/>
      <c r="M1046240" s="198"/>
      <c r="N1046240" s="198"/>
      <c r="P1046240" s="2"/>
      <c r="U1046240" s="270"/>
      <c r="AA1046240" s="268"/>
      <c r="AC1046240" s="269"/>
    </row>
    <row r="1046241" spans="1:29" s="119" customFormat="1">
      <c r="A1046241" s="254"/>
      <c r="B1046241" s="198"/>
      <c r="C1046241" s="265"/>
      <c r="D1046241" s="265"/>
      <c r="E1046241" s="198"/>
      <c r="G1046241" s="198"/>
      <c r="H1046241" s="198"/>
      <c r="I1046241" s="198"/>
      <c r="J1046241" s="198"/>
      <c r="K1046241" s="198"/>
      <c r="M1046241" s="198"/>
      <c r="N1046241" s="198"/>
      <c r="P1046241" s="2"/>
      <c r="U1046241" s="270"/>
      <c r="AA1046241" s="268"/>
      <c r="AC1046241" s="269"/>
    </row>
    <row r="1046242" spans="1:29" s="119" customFormat="1">
      <c r="A1046242" s="254"/>
      <c r="B1046242" s="198"/>
      <c r="C1046242" s="265"/>
      <c r="D1046242" s="265"/>
      <c r="E1046242" s="198"/>
      <c r="G1046242" s="198"/>
      <c r="H1046242" s="198"/>
      <c r="I1046242" s="198"/>
      <c r="J1046242" s="198"/>
      <c r="K1046242" s="198"/>
      <c r="M1046242" s="198"/>
      <c r="N1046242" s="198"/>
      <c r="P1046242" s="2"/>
      <c r="U1046242" s="270"/>
      <c r="AA1046242" s="268"/>
      <c r="AC1046242" s="269"/>
    </row>
    <row r="1046243" spans="1:29" s="119" customFormat="1">
      <c r="A1046243" s="254"/>
      <c r="B1046243" s="198"/>
      <c r="C1046243" s="265"/>
      <c r="D1046243" s="265"/>
      <c r="E1046243" s="198"/>
      <c r="G1046243" s="198"/>
      <c r="H1046243" s="198"/>
      <c r="I1046243" s="198"/>
      <c r="J1046243" s="198"/>
      <c r="K1046243" s="198"/>
      <c r="M1046243" s="198"/>
      <c r="N1046243" s="198"/>
      <c r="P1046243" s="2"/>
      <c r="U1046243" s="270"/>
      <c r="AA1046243" s="268"/>
      <c r="AC1046243" s="269"/>
    </row>
    <row r="1046244" spans="1:29" s="119" customFormat="1">
      <c r="A1046244" s="254"/>
      <c r="B1046244" s="198"/>
      <c r="C1046244" s="265"/>
      <c r="D1046244" s="265"/>
      <c r="E1046244" s="198"/>
      <c r="G1046244" s="198"/>
      <c r="H1046244" s="198"/>
      <c r="I1046244" s="198"/>
      <c r="J1046244" s="198"/>
      <c r="K1046244" s="198"/>
      <c r="M1046244" s="198"/>
      <c r="N1046244" s="198"/>
      <c r="P1046244" s="2"/>
      <c r="U1046244" s="270"/>
      <c r="AA1046244" s="268"/>
      <c r="AC1046244" s="269"/>
    </row>
    <row r="1046245" spans="1:29" s="119" customFormat="1">
      <c r="A1046245" s="254"/>
      <c r="B1046245" s="198"/>
      <c r="C1046245" s="265"/>
      <c r="D1046245" s="265"/>
      <c r="E1046245" s="198"/>
      <c r="G1046245" s="198"/>
      <c r="H1046245" s="198"/>
      <c r="I1046245" s="198"/>
      <c r="J1046245" s="198"/>
      <c r="K1046245" s="198"/>
      <c r="M1046245" s="198"/>
      <c r="N1046245" s="198"/>
      <c r="P1046245" s="2"/>
      <c r="U1046245" s="270"/>
      <c r="AA1046245" s="268"/>
      <c r="AC1046245" s="269"/>
    </row>
    <row r="1046246" spans="1:29" s="119" customFormat="1">
      <c r="A1046246" s="254"/>
      <c r="B1046246" s="198"/>
      <c r="C1046246" s="265"/>
      <c r="D1046246" s="265"/>
      <c r="E1046246" s="198"/>
      <c r="G1046246" s="198"/>
      <c r="H1046246" s="198"/>
      <c r="I1046246" s="198"/>
      <c r="J1046246" s="198"/>
      <c r="K1046246" s="198"/>
      <c r="M1046246" s="198"/>
      <c r="N1046246" s="198"/>
      <c r="P1046246" s="2"/>
      <c r="U1046246" s="270"/>
      <c r="AA1046246" s="268"/>
      <c r="AC1046246" s="269"/>
    </row>
    <row r="1046247" spans="1:29" s="119" customFormat="1">
      <c r="A1046247" s="254"/>
      <c r="B1046247" s="198"/>
      <c r="C1046247" s="265"/>
      <c r="D1046247" s="265"/>
      <c r="E1046247" s="198"/>
      <c r="G1046247" s="198"/>
      <c r="H1046247" s="198"/>
      <c r="I1046247" s="198"/>
      <c r="J1046247" s="198"/>
      <c r="K1046247" s="198"/>
      <c r="M1046247" s="198"/>
      <c r="N1046247" s="198"/>
      <c r="P1046247" s="2"/>
      <c r="U1046247" s="270"/>
      <c r="AA1046247" s="268"/>
      <c r="AC1046247" s="269"/>
    </row>
    <row r="1046248" spans="1:29" s="119" customFormat="1">
      <c r="A1046248" s="254"/>
      <c r="B1046248" s="198"/>
      <c r="C1046248" s="265"/>
      <c r="D1046248" s="265"/>
      <c r="E1046248" s="198"/>
      <c r="G1046248" s="198"/>
      <c r="H1046248" s="198"/>
      <c r="I1046248" s="198"/>
      <c r="J1046248" s="198"/>
      <c r="K1046248" s="198"/>
      <c r="M1046248" s="198"/>
      <c r="N1046248" s="198"/>
      <c r="P1046248" s="2"/>
      <c r="U1046248" s="270"/>
      <c r="AA1046248" s="268"/>
      <c r="AC1046248" s="269"/>
    </row>
    <row r="1046249" spans="1:29" s="119" customFormat="1">
      <c r="A1046249" s="254"/>
      <c r="B1046249" s="198"/>
      <c r="C1046249" s="265"/>
      <c r="D1046249" s="265"/>
      <c r="E1046249" s="198"/>
      <c r="G1046249" s="198"/>
      <c r="H1046249" s="198"/>
      <c r="I1046249" s="198"/>
      <c r="J1046249" s="198"/>
      <c r="K1046249" s="198"/>
      <c r="M1046249" s="198"/>
      <c r="N1046249" s="198"/>
      <c r="P1046249" s="2"/>
      <c r="U1046249" s="270"/>
      <c r="AA1046249" s="268"/>
      <c r="AC1046249" s="269"/>
    </row>
    <row r="1046250" spans="1:29" s="119" customFormat="1">
      <c r="A1046250" s="254"/>
      <c r="B1046250" s="198"/>
      <c r="C1046250" s="265"/>
      <c r="D1046250" s="265"/>
      <c r="E1046250" s="198"/>
      <c r="G1046250" s="198"/>
      <c r="H1046250" s="198"/>
      <c r="I1046250" s="198"/>
      <c r="J1046250" s="198"/>
      <c r="K1046250" s="198"/>
      <c r="M1046250" s="198"/>
      <c r="N1046250" s="198"/>
      <c r="P1046250" s="2"/>
      <c r="U1046250" s="270"/>
      <c r="AA1046250" s="268"/>
      <c r="AC1046250" s="269"/>
    </row>
    <row r="1046251" spans="1:29" s="119" customFormat="1">
      <c r="A1046251" s="254"/>
      <c r="B1046251" s="198"/>
      <c r="C1046251" s="265"/>
      <c r="D1046251" s="265"/>
      <c r="E1046251" s="198"/>
      <c r="G1046251" s="198"/>
      <c r="H1046251" s="198"/>
      <c r="I1046251" s="198"/>
      <c r="J1046251" s="198"/>
      <c r="K1046251" s="198"/>
      <c r="M1046251" s="198"/>
      <c r="N1046251" s="198"/>
      <c r="P1046251" s="2"/>
      <c r="U1046251" s="270"/>
      <c r="AA1046251" s="268"/>
      <c r="AC1046251" s="269"/>
    </row>
    <row r="1046252" spans="1:29" s="119" customFormat="1">
      <c r="A1046252" s="254"/>
      <c r="B1046252" s="198"/>
      <c r="C1046252" s="265"/>
      <c r="D1046252" s="265"/>
      <c r="E1046252" s="198"/>
      <c r="G1046252" s="198"/>
      <c r="H1046252" s="198"/>
      <c r="I1046252" s="198"/>
      <c r="J1046252" s="198"/>
      <c r="K1046252" s="198"/>
      <c r="M1046252" s="198"/>
      <c r="N1046252" s="198"/>
      <c r="P1046252" s="2"/>
      <c r="U1046252" s="270"/>
      <c r="AA1046252" s="268"/>
      <c r="AC1046252" s="269"/>
    </row>
    <row r="1046253" spans="1:29" s="119" customFormat="1">
      <c r="A1046253" s="254"/>
      <c r="B1046253" s="198"/>
      <c r="C1046253" s="265"/>
      <c r="D1046253" s="265"/>
      <c r="E1046253" s="198"/>
      <c r="G1046253" s="198"/>
      <c r="H1046253" s="198"/>
      <c r="I1046253" s="198"/>
      <c r="J1046253" s="198"/>
      <c r="K1046253" s="198"/>
      <c r="M1046253" s="198"/>
      <c r="N1046253" s="198"/>
      <c r="P1046253" s="2"/>
      <c r="U1046253" s="270"/>
      <c r="AA1046253" s="268"/>
      <c r="AC1046253" s="269"/>
    </row>
    <row r="1046254" spans="1:29" s="119" customFormat="1">
      <c r="A1046254" s="254"/>
      <c r="B1046254" s="198"/>
      <c r="C1046254" s="265"/>
      <c r="D1046254" s="265"/>
      <c r="E1046254" s="198"/>
      <c r="G1046254" s="198"/>
      <c r="H1046254" s="198"/>
      <c r="I1046254" s="198"/>
      <c r="J1046254" s="198"/>
      <c r="K1046254" s="198"/>
      <c r="M1046254" s="198"/>
      <c r="N1046254" s="198"/>
      <c r="P1046254" s="2"/>
      <c r="U1046254" s="270"/>
      <c r="AA1046254" s="268"/>
      <c r="AC1046254" s="269"/>
    </row>
    <row r="1046255" spans="1:29" s="119" customFormat="1">
      <c r="A1046255" s="254"/>
      <c r="B1046255" s="198"/>
      <c r="C1046255" s="265"/>
      <c r="D1046255" s="265"/>
      <c r="E1046255" s="198"/>
      <c r="G1046255" s="198"/>
      <c r="H1046255" s="198"/>
      <c r="I1046255" s="198"/>
      <c r="J1046255" s="198"/>
      <c r="K1046255" s="198"/>
      <c r="M1046255" s="198"/>
      <c r="N1046255" s="198"/>
      <c r="P1046255" s="2"/>
      <c r="U1046255" s="270"/>
      <c r="AA1046255" s="268"/>
      <c r="AC1046255" s="269"/>
    </row>
    <row r="1046256" spans="1:29" s="119" customFormat="1">
      <c r="A1046256" s="254"/>
      <c r="B1046256" s="198"/>
      <c r="C1046256" s="265"/>
      <c r="D1046256" s="265"/>
      <c r="E1046256" s="198"/>
      <c r="G1046256" s="198"/>
      <c r="H1046256" s="198"/>
      <c r="I1046256" s="198"/>
      <c r="J1046256" s="198"/>
      <c r="K1046256" s="198"/>
      <c r="M1046256" s="198"/>
      <c r="N1046256" s="198"/>
      <c r="P1046256" s="2"/>
      <c r="U1046256" s="270"/>
      <c r="AA1046256" s="268"/>
      <c r="AC1046256" s="269"/>
    </row>
    <row r="1046257" spans="1:29" s="119" customFormat="1">
      <c r="A1046257" s="254"/>
      <c r="B1046257" s="198"/>
      <c r="C1046257" s="265"/>
      <c r="D1046257" s="265"/>
      <c r="E1046257" s="198"/>
      <c r="G1046257" s="198"/>
      <c r="H1046257" s="198"/>
      <c r="I1046257" s="198"/>
      <c r="J1046257" s="198"/>
      <c r="K1046257" s="198"/>
      <c r="M1046257" s="198"/>
      <c r="N1046257" s="198"/>
      <c r="P1046257" s="2"/>
      <c r="U1046257" s="270"/>
      <c r="AA1046257" s="268"/>
      <c r="AC1046257" s="269"/>
    </row>
    <row r="1046258" spans="1:29" s="119" customFormat="1">
      <c r="A1046258" s="254"/>
      <c r="B1046258" s="198"/>
      <c r="C1046258" s="265"/>
      <c r="D1046258" s="265"/>
      <c r="E1046258" s="198"/>
      <c r="G1046258" s="198"/>
      <c r="H1046258" s="198"/>
      <c r="I1046258" s="198"/>
      <c r="J1046258" s="198"/>
      <c r="K1046258" s="198"/>
      <c r="M1046258" s="198"/>
      <c r="N1046258" s="198"/>
      <c r="P1046258" s="2"/>
      <c r="U1046258" s="270"/>
      <c r="AA1046258" s="268"/>
      <c r="AC1046258" s="269"/>
    </row>
    <row r="1046259" spans="1:29" s="119" customFormat="1">
      <c r="A1046259" s="254"/>
      <c r="B1046259" s="198"/>
      <c r="C1046259" s="265"/>
      <c r="D1046259" s="265"/>
      <c r="E1046259" s="198"/>
      <c r="G1046259" s="198"/>
      <c r="H1046259" s="198"/>
      <c r="I1046259" s="198"/>
      <c r="J1046259" s="198"/>
      <c r="K1046259" s="198"/>
      <c r="M1046259" s="198"/>
      <c r="N1046259" s="198"/>
      <c r="P1046259" s="2"/>
      <c r="U1046259" s="270"/>
      <c r="AA1046259" s="268"/>
      <c r="AC1046259" s="269"/>
    </row>
    <row r="1046260" spans="1:29" s="119" customFormat="1">
      <c r="A1046260" s="254"/>
      <c r="B1046260" s="198"/>
      <c r="C1046260" s="265"/>
      <c r="D1046260" s="265"/>
      <c r="E1046260" s="198"/>
      <c r="G1046260" s="198"/>
      <c r="H1046260" s="198"/>
      <c r="I1046260" s="198"/>
      <c r="J1046260" s="198"/>
      <c r="K1046260" s="198"/>
      <c r="M1046260" s="198"/>
      <c r="N1046260" s="198"/>
      <c r="P1046260" s="2"/>
      <c r="U1046260" s="270"/>
      <c r="AA1046260" s="268"/>
      <c r="AC1046260" s="269"/>
    </row>
    <row r="1046261" spans="1:29" s="119" customFormat="1">
      <c r="A1046261" s="254"/>
      <c r="B1046261" s="198"/>
      <c r="C1046261" s="265"/>
      <c r="D1046261" s="265"/>
      <c r="E1046261" s="198"/>
      <c r="G1046261" s="198"/>
      <c r="H1046261" s="198"/>
      <c r="I1046261" s="198"/>
      <c r="J1046261" s="198"/>
      <c r="K1046261" s="198"/>
      <c r="M1046261" s="198"/>
      <c r="N1046261" s="198"/>
      <c r="P1046261" s="2"/>
      <c r="U1046261" s="270"/>
      <c r="AA1046261" s="268"/>
      <c r="AC1046261" s="269"/>
    </row>
    <row r="1046262" spans="1:29" s="119" customFormat="1">
      <c r="A1046262" s="254"/>
      <c r="B1046262" s="198"/>
      <c r="C1046262" s="265"/>
      <c r="D1046262" s="265"/>
      <c r="E1046262" s="198"/>
      <c r="G1046262" s="198"/>
      <c r="H1046262" s="198"/>
      <c r="I1046262" s="198"/>
      <c r="J1046262" s="198"/>
      <c r="K1046262" s="198"/>
      <c r="M1046262" s="198"/>
      <c r="N1046262" s="198"/>
      <c r="P1046262" s="2"/>
      <c r="U1046262" s="270"/>
      <c r="AA1046262" s="268"/>
      <c r="AC1046262" s="269"/>
    </row>
    <row r="1046263" spans="1:29" s="119" customFormat="1">
      <c r="A1046263" s="254"/>
      <c r="B1046263" s="198"/>
      <c r="C1046263" s="265"/>
      <c r="D1046263" s="265"/>
      <c r="E1046263" s="198"/>
      <c r="G1046263" s="198"/>
      <c r="H1046263" s="198"/>
      <c r="I1046263" s="198"/>
      <c r="J1046263" s="198"/>
      <c r="K1046263" s="198"/>
      <c r="M1046263" s="198"/>
      <c r="N1046263" s="198"/>
      <c r="P1046263" s="2"/>
      <c r="U1046263" s="270"/>
      <c r="AA1046263" s="268"/>
      <c r="AC1046263" s="269"/>
    </row>
    <row r="1046264" spans="1:29" s="119" customFormat="1">
      <c r="A1046264" s="254"/>
      <c r="B1046264" s="198"/>
      <c r="C1046264" s="265"/>
      <c r="D1046264" s="265"/>
      <c r="E1046264" s="198"/>
      <c r="G1046264" s="198"/>
      <c r="H1046264" s="198"/>
      <c r="I1046264" s="198"/>
      <c r="J1046264" s="198"/>
      <c r="K1046264" s="198"/>
      <c r="M1046264" s="198"/>
      <c r="N1046264" s="198"/>
      <c r="P1046264" s="2"/>
      <c r="U1046264" s="270"/>
      <c r="AA1046264" s="268"/>
      <c r="AC1046264" s="269"/>
    </row>
    <row r="1046265" spans="1:29" s="119" customFormat="1">
      <c r="A1046265" s="254"/>
      <c r="B1046265" s="198"/>
      <c r="C1046265" s="265"/>
      <c r="D1046265" s="265"/>
      <c r="E1046265" s="198"/>
      <c r="G1046265" s="198"/>
      <c r="H1046265" s="198"/>
      <c r="I1046265" s="198"/>
      <c r="J1046265" s="198"/>
      <c r="K1046265" s="198"/>
      <c r="M1046265" s="198"/>
      <c r="N1046265" s="198"/>
      <c r="P1046265" s="2"/>
      <c r="U1046265" s="270"/>
      <c r="AA1046265" s="268"/>
      <c r="AC1046265" s="269"/>
    </row>
    <row r="1046266" spans="1:29" s="119" customFormat="1">
      <c r="A1046266" s="254"/>
      <c r="B1046266" s="198"/>
      <c r="C1046266" s="265"/>
      <c r="D1046266" s="265"/>
      <c r="E1046266" s="198"/>
      <c r="G1046266" s="198"/>
      <c r="H1046266" s="198"/>
      <c r="I1046266" s="198"/>
      <c r="J1046266" s="198"/>
      <c r="K1046266" s="198"/>
      <c r="M1046266" s="198"/>
      <c r="N1046266" s="198"/>
      <c r="P1046266" s="2"/>
      <c r="U1046266" s="270"/>
      <c r="AA1046266" s="268"/>
      <c r="AC1046266" s="269"/>
    </row>
    <row r="1046267" spans="1:29" s="119" customFormat="1">
      <c r="A1046267" s="254"/>
      <c r="B1046267" s="198"/>
      <c r="C1046267" s="265"/>
      <c r="D1046267" s="265"/>
      <c r="E1046267" s="198"/>
      <c r="G1046267" s="198"/>
      <c r="H1046267" s="198"/>
      <c r="I1046267" s="198"/>
      <c r="J1046267" s="198"/>
      <c r="K1046267" s="198"/>
      <c r="M1046267" s="198"/>
      <c r="N1046267" s="198"/>
      <c r="P1046267" s="2"/>
      <c r="U1046267" s="270"/>
      <c r="AA1046267" s="268"/>
      <c r="AC1046267" s="269"/>
    </row>
    <row r="1046268" spans="1:29" s="119" customFormat="1">
      <c r="A1046268" s="254"/>
      <c r="B1046268" s="198"/>
      <c r="C1046268" s="265"/>
      <c r="D1046268" s="265"/>
      <c r="E1046268" s="198"/>
      <c r="G1046268" s="198"/>
      <c r="H1046268" s="198"/>
      <c r="I1046268" s="198"/>
      <c r="J1046268" s="198"/>
      <c r="K1046268" s="198"/>
      <c r="M1046268" s="198"/>
      <c r="N1046268" s="198"/>
      <c r="P1046268" s="2"/>
      <c r="U1046268" s="270"/>
      <c r="AA1046268" s="268"/>
      <c r="AC1046268" s="269"/>
    </row>
    <row r="1046269" spans="1:29" s="119" customFormat="1">
      <c r="A1046269" s="254"/>
      <c r="B1046269" s="198"/>
      <c r="C1046269" s="265"/>
      <c r="D1046269" s="265"/>
      <c r="E1046269" s="198"/>
      <c r="G1046269" s="198"/>
      <c r="H1046269" s="198"/>
      <c r="I1046269" s="198"/>
      <c r="J1046269" s="198"/>
      <c r="K1046269" s="198"/>
      <c r="M1046269" s="198"/>
      <c r="N1046269" s="198"/>
      <c r="P1046269" s="2"/>
      <c r="U1046269" s="270"/>
      <c r="AA1046269" s="268"/>
      <c r="AC1046269" s="269"/>
    </row>
    <row r="1046270" spans="1:29" s="119" customFormat="1">
      <c r="A1046270" s="254"/>
      <c r="B1046270" s="198"/>
      <c r="C1046270" s="265"/>
      <c r="D1046270" s="265"/>
      <c r="E1046270" s="198"/>
      <c r="G1046270" s="198"/>
      <c r="H1046270" s="198"/>
      <c r="I1046270" s="198"/>
      <c r="J1046270" s="198"/>
      <c r="K1046270" s="198"/>
      <c r="M1046270" s="198"/>
      <c r="N1046270" s="198"/>
      <c r="P1046270" s="2"/>
      <c r="U1046270" s="270"/>
      <c r="AA1046270" s="268"/>
      <c r="AC1046270" s="269"/>
    </row>
    <row r="1046271" spans="1:29" s="119" customFormat="1">
      <c r="A1046271" s="254"/>
      <c r="B1046271" s="198"/>
      <c r="C1046271" s="265"/>
      <c r="D1046271" s="265"/>
      <c r="E1046271" s="198"/>
      <c r="G1046271" s="198"/>
      <c r="H1046271" s="198"/>
      <c r="I1046271" s="198"/>
      <c r="J1046271" s="198"/>
      <c r="K1046271" s="198"/>
      <c r="M1046271" s="198"/>
      <c r="N1046271" s="198"/>
      <c r="P1046271" s="2"/>
      <c r="U1046271" s="270"/>
      <c r="AA1046271" s="268"/>
      <c r="AC1046271" s="269"/>
    </row>
    <row r="1046272" spans="1:29" s="119" customFormat="1">
      <c r="A1046272" s="254"/>
      <c r="B1046272" s="198"/>
      <c r="C1046272" s="265"/>
      <c r="D1046272" s="265"/>
      <c r="E1046272" s="198"/>
      <c r="G1046272" s="198"/>
      <c r="H1046272" s="198"/>
      <c r="I1046272" s="198"/>
      <c r="J1046272" s="198"/>
      <c r="K1046272" s="198"/>
      <c r="M1046272" s="198"/>
      <c r="N1046272" s="198"/>
      <c r="P1046272" s="2"/>
      <c r="U1046272" s="270"/>
      <c r="AA1046272" s="268"/>
      <c r="AC1046272" s="269"/>
    </row>
    <row r="1046273" spans="1:29" s="119" customFormat="1">
      <c r="A1046273" s="254"/>
      <c r="B1046273" s="198"/>
      <c r="C1046273" s="265"/>
      <c r="D1046273" s="265"/>
      <c r="E1046273" s="198"/>
      <c r="G1046273" s="198"/>
      <c r="H1046273" s="198"/>
      <c r="I1046273" s="198"/>
      <c r="J1046273" s="198"/>
      <c r="K1046273" s="198"/>
      <c r="M1046273" s="198"/>
      <c r="N1046273" s="198"/>
      <c r="P1046273" s="2"/>
      <c r="U1046273" s="270"/>
      <c r="AA1046273" s="268"/>
      <c r="AC1046273" s="269"/>
    </row>
    <row r="1046274" spans="1:29" s="119" customFormat="1">
      <c r="A1046274" s="254"/>
      <c r="B1046274" s="198"/>
      <c r="C1046274" s="265"/>
      <c r="D1046274" s="265"/>
      <c r="E1046274" s="198"/>
      <c r="G1046274" s="198"/>
      <c r="H1046274" s="198"/>
      <c r="I1046274" s="198"/>
      <c r="J1046274" s="198"/>
      <c r="K1046274" s="198"/>
      <c r="M1046274" s="198"/>
      <c r="N1046274" s="198"/>
      <c r="P1046274" s="2"/>
      <c r="U1046274" s="270"/>
      <c r="AA1046274" s="268"/>
      <c r="AC1046274" s="269"/>
    </row>
    <row r="1046275" spans="1:29" s="119" customFormat="1">
      <c r="A1046275" s="254"/>
      <c r="B1046275" s="198"/>
      <c r="C1046275" s="265"/>
      <c r="D1046275" s="265"/>
      <c r="E1046275" s="198"/>
      <c r="G1046275" s="198"/>
      <c r="H1046275" s="198"/>
      <c r="I1046275" s="198"/>
      <c r="J1046275" s="198"/>
      <c r="K1046275" s="198"/>
      <c r="M1046275" s="198"/>
      <c r="N1046275" s="198"/>
      <c r="P1046275" s="2"/>
      <c r="U1046275" s="270"/>
      <c r="AA1046275" s="268"/>
      <c r="AC1046275" s="269"/>
    </row>
    <row r="1046276" spans="1:29" s="119" customFormat="1">
      <c r="A1046276" s="254"/>
      <c r="B1046276" s="198"/>
      <c r="C1046276" s="265"/>
      <c r="D1046276" s="265"/>
      <c r="E1046276" s="198"/>
      <c r="G1046276" s="198"/>
      <c r="H1046276" s="198"/>
      <c r="I1046276" s="198"/>
      <c r="J1046276" s="198"/>
      <c r="K1046276" s="198"/>
      <c r="M1046276" s="198"/>
      <c r="N1046276" s="198"/>
      <c r="P1046276" s="2"/>
      <c r="U1046276" s="270"/>
      <c r="AA1046276" s="268"/>
      <c r="AC1046276" s="269"/>
    </row>
    <row r="1046277" spans="1:29" s="119" customFormat="1">
      <c r="A1046277" s="254"/>
      <c r="B1046277" s="198"/>
      <c r="C1046277" s="265"/>
      <c r="D1046277" s="265"/>
      <c r="E1046277" s="198"/>
      <c r="G1046277" s="198"/>
      <c r="H1046277" s="198"/>
      <c r="I1046277" s="198"/>
      <c r="J1046277" s="198"/>
      <c r="K1046277" s="198"/>
      <c r="M1046277" s="198"/>
      <c r="N1046277" s="198"/>
      <c r="P1046277" s="2"/>
      <c r="U1046277" s="270"/>
      <c r="AA1046277" s="268"/>
      <c r="AC1046277" s="269"/>
    </row>
    <row r="1046278" spans="1:29" s="119" customFormat="1">
      <c r="A1046278" s="254"/>
      <c r="B1046278" s="198"/>
      <c r="C1046278" s="265"/>
      <c r="D1046278" s="265"/>
      <c r="E1046278" s="198"/>
      <c r="G1046278" s="198"/>
      <c r="H1046278" s="198"/>
      <c r="I1046278" s="198"/>
      <c r="J1046278" s="198"/>
      <c r="K1046278" s="198"/>
      <c r="M1046278" s="198"/>
      <c r="N1046278" s="198"/>
      <c r="P1046278" s="2"/>
      <c r="U1046278" s="270"/>
      <c r="AA1046278" s="268"/>
      <c r="AC1046278" s="269"/>
    </row>
    <row r="1046279" spans="1:29" s="119" customFormat="1">
      <c r="A1046279" s="254"/>
      <c r="B1046279" s="198"/>
      <c r="C1046279" s="265"/>
      <c r="D1046279" s="265"/>
      <c r="E1046279" s="198"/>
      <c r="G1046279" s="198"/>
      <c r="H1046279" s="198"/>
      <c r="I1046279" s="198"/>
      <c r="J1046279" s="198"/>
      <c r="K1046279" s="198"/>
      <c r="M1046279" s="198"/>
      <c r="N1046279" s="198"/>
      <c r="P1046279" s="2"/>
      <c r="U1046279" s="270"/>
      <c r="AA1046279" s="268"/>
      <c r="AC1046279" s="269"/>
    </row>
    <row r="1046280" spans="1:29" s="119" customFormat="1">
      <c r="A1046280" s="254"/>
      <c r="B1046280" s="198"/>
      <c r="C1046280" s="265"/>
      <c r="D1046280" s="265"/>
      <c r="E1046280" s="198"/>
      <c r="G1046280" s="198"/>
      <c r="H1046280" s="198"/>
      <c r="I1046280" s="198"/>
      <c r="J1046280" s="198"/>
      <c r="K1046280" s="198"/>
      <c r="M1046280" s="198"/>
      <c r="N1046280" s="198"/>
      <c r="P1046280" s="2"/>
      <c r="U1046280" s="270"/>
      <c r="AA1046280" s="268"/>
      <c r="AC1046280" s="269"/>
    </row>
    <row r="1046281" spans="1:29" s="119" customFormat="1">
      <c r="A1046281" s="254"/>
      <c r="B1046281" s="198"/>
      <c r="C1046281" s="265"/>
      <c r="D1046281" s="265"/>
      <c r="E1046281" s="198"/>
      <c r="G1046281" s="198"/>
      <c r="H1046281" s="198"/>
      <c r="I1046281" s="198"/>
      <c r="J1046281" s="198"/>
      <c r="K1046281" s="198"/>
      <c r="M1046281" s="198"/>
      <c r="N1046281" s="198"/>
      <c r="P1046281" s="2"/>
      <c r="U1046281" s="270"/>
      <c r="AA1046281" s="268"/>
      <c r="AC1046281" s="269"/>
    </row>
    <row r="1046282" spans="1:29" s="119" customFormat="1">
      <c r="A1046282" s="254"/>
      <c r="B1046282" s="198"/>
      <c r="C1046282" s="265"/>
      <c r="D1046282" s="265"/>
      <c r="E1046282" s="198"/>
      <c r="G1046282" s="198"/>
      <c r="H1046282" s="198"/>
      <c r="I1046282" s="198"/>
      <c r="J1046282" s="198"/>
      <c r="K1046282" s="198"/>
      <c r="M1046282" s="198"/>
      <c r="N1046282" s="198"/>
      <c r="P1046282" s="2"/>
      <c r="U1046282" s="270"/>
      <c r="AA1046282" s="268"/>
      <c r="AC1046282" s="269"/>
    </row>
    <row r="1046283" spans="1:29" s="119" customFormat="1">
      <c r="A1046283" s="254"/>
      <c r="B1046283" s="198"/>
      <c r="C1046283" s="265"/>
      <c r="D1046283" s="265"/>
      <c r="E1046283" s="198"/>
      <c r="G1046283" s="198"/>
      <c r="H1046283" s="198"/>
      <c r="I1046283" s="198"/>
      <c r="J1046283" s="198"/>
      <c r="K1046283" s="198"/>
      <c r="M1046283" s="198"/>
      <c r="N1046283" s="198"/>
      <c r="P1046283" s="2"/>
      <c r="U1046283" s="270"/>
      <c r="AA1046283" s="268"/>
      <c r="AC1046283" s="269"/>
    </row>
    <row r="1046284" spans="1:29" s="119" customFormat="1">
      <c r="A1046284" s="254"/>
      <c r="B1046284" s="198"/>
      <c r="C1046284" s="265"/>
      <c r="D1046284" s="265"/>
      <c r="E1046284" s="198"/>
      <c r="G1046284" s="198"/>
      <c r="H1046284" s="198"/>
      <c r="I1046284" s="198"/>
      <c r="J1046284" s="198"/>
      <c r="K1046284" s="198"/>
      <c r="M1046284" s="198"/>
      <c r="N1046284" s="198"/>
      <c r="P1046284" s="2"/>
      <c r="U1046284" s="270"/>
      <c r="AA1046284" s="268"/>
      <c r="AC1046284" s="269"/>
    </row>
    <row r="1046285" spans="1:29" s="119" customFormat="1">
      <c r="A1046285" s="254"/>
      <c r="B1046285" s="198"/>
      <c r="C1046285" s="265"/>
      <c r="D1046285" s="265"/>
      <c r="E1046285" s="198"/>
      <c r="G1046285" s="198"/>
      <c r="H1046285" s="198"/>
      <c r="I1046285" s="198"/>
      <c r="J1046285" s="198"/>
      <c r="K1046285" s="198"/>
      <c r="M1046285" s="198"/>
      <c r="N1046285" s="198"/>
      <c r="P1046285" s="2"/>
      <c r="U1046285" s="270"/>
      <c r="AA1046285" s="268"/>
      <c r="AC1046285" s="269"/>
    </row>
    <row r="1046286" spans="1:29" s="119" customFormat="1">
      <c r="A1046286" s="254"/>
      <c r="B1046286" s="198"/>
      <c r="C1046286" s="265"/>
      <c r="D1046286" s="265"/>
      <c r="E1046286" s="198"/>
      <c r="G1046286" s="198"/>
      <c r="H1046286" s="198"/>
      <c r="I1046286" s="198"/>
      <c r="J1046286" s="198"/>
      <c r="K1046286" s="198"/>
      <c r="M1046286" s="198"/>
      <c r="N1046286" s="198"/>
      <c r="P1046286" s="2"/>
      <c r="U1046286" s="270"/>
      <c r="AA1046286" s="268"/>
      <c r="AC1046286" s="269"/>
    </row>
    <row r="1046287" spans="1:29" s="119" customFormat="1">
      <c r="A1046287" s="254"/>
      <c r="B1046287" s="198"/>
      <c r="C1046287" s="265"/>
      <c r="D1046287" s="265"/>
      <c r="E1046287" s="198"/>
      <c r="G1046287" s="198"/>
      <c r="H1046287" s="198"/>
      <c r="I1046287" s="198"/>
      <c r="J1046287" s="198"/>
      <c r="K1046287" s="198"/>
      <c r="M1046287" s="198"/>
      <c r="N1046287" s="198"/>
      <c r="P1046287" s="2"/>
      <c r="U1046287" s="270"/>
      <c r="AA1046287" s="268"/>
      <c r="AC1046287" s="269"/>
    </row>
    <row r="1046288" spans="1:29" s="119" customFormat="1">
      <c r="A1046288" s="254"/>
      <c r="B1046288" s="198"/>
      <c r="C1046288" s="265"/>
      <c r="D1046288" s="265"/>
      <c r="E1046288" s="198"/>
      <c r="G1046288" s="198"/>
      <c r="H1046288" s="198"/>
      <c r="I1046288" s="198"/>
      <c r="J1046288" s="198"/>
      <c r="K1046288" s="198"/>
      <c r="M1046288" s="198"/>
      <c r="N1046288" s="198"/>
      <c r="P1046288" s="2"/>
      <c r="U1046288" s="270"/>
      <c r="AA1046288" s="268"/>
      <c r="AC1046288" s="269"/>
    </row>
    <row r="1046289" spans="1:29" s="119" customFormat="1">
      <c r="A1046289" s="254"/>
      <c r="B1046289" s="198"/>
      <c r="C1046289" s="265"/>
      <c r="D1046289" s="265"/>
      <c r="E1046289" s="198"/>
      <c r="G1046289" s="198"/>
      <c r="H1046289" s="198"/>
      <c r="I1046289" s="198"/>
      <c r="J1046289" s="198"/>
      <c r="K1046289" s="198"/>
      <c r="M1046289" s="198"/>
      <c r="N1046289" s="198"/>
      <c r="P1046289" s="2"/>
      <c r="U1046289" s="270"/>
      <c r="AA1046289" s="268"/>
      <c r="AC1046289" s="269"/>
    </row>
    <row r="1046290" spans="1:29" s="119" customFormat="1">
      <c r="A1046290" s="254"/>
      <c r="B1046290" s="198"/>
      <c r="C1046290" s="265"/>
      <c r="D1046290" s="265"/>
      <c r="E1046290" s="198"/>
      <c r="G1046290" s="198"/>
      <c r="H1046290" s="198"/>
      <c r="I1046290" s="198"/>
      <c r="J1046290" s="198"/>
      <c r="K1046290" s="198"/>
      <c r="M1046290" s="198"/>
      <c r="N1046290" s="198"/>
      <c r="P1046290" s="2"/>
      <c r="U1046290" s="270"/>
      <c r="AA1046290" s="268"/>
      <c r="AC1046290" s="269"/>
    </row>
    <row r="1046291" spans="1:29" s="119" customFormat="1">
      <c r="A1046291" s="254"/>
      <c r="B1046291" s="198"/>
      <c r="C1046291" s="265"/>
      <c r="D1046291" s="265"/>
      <c r="E1046291" s="198"/>
      <c r="G1046291" s="198"/>
      <c r="H1046291" s="198"/>
      <c r="I1046291" s="198"/>
      <c r="J1046291" s="198"/>
      <c r="K1046291" s="198"/>
      <c r="M1046291" s="198"/>
      <c r="N1046291" s="198"/>
      <c r="P1046291" s="2"/>
      <c r="U1046291" s="270"/>
      <c r="AA1046291" s="268"/>
      <c r="AC1046291" s="269"/>
    </row>
    <row r="1046292" spans="1:29" s="119" customFormat="1">
      <c r="A1046292" s="254"/>
      <c r="B1046292" s="198"/>
      <c r="C1046292" s="265"/>
      <c r="D1046292" s="265"/>
      <c r="E1046292" s="198"/>
      <c r="G1046292" s="198"/>
      <c r="H1046292" s="198"/>
      <c r="I1046292" s="198"/>
      <c r="J1046292" s="198"/>
      <c r="K1046292" s="198"/>
      <c r="M1046292" s="198"/>
      <c r="N1046292" s="198"/>
      <c r="P1046292" s="2"/>
      <c r="U1046292" s="270"/>
      <c r="AA1046292" s="268"/>
      <c r="AC1046292" s="269"/>
    </row>
    <row r="1046293" spans="1:29" s="119" customFormat="1">
      <c r="A1046293" s="254"/>
      <c r="B1046293" s="198"/>
      <c r="C1046293" s="265"/>
      <c r="D1046293" s="265"/>
      <c r="E1046293" s="198"/>
      <c r="G1046293" s="198"/>
      <c r="H1046293" s="198"/>
      <c r="I1046293" s="198"/>
      <c r="J1046293" s="198"/>
      <c r="K1046293" s="198"/>
      <c r="M1046293" s="198"/>
      <c r="N1046293" s="198"/>
      <c r="P1046293" s="2"/>
      <c r="U1046293" s="270"/>
      <c r="AA1046293" s="268"/>
      <c r="AC1046293" s="269"/>
    </row>
    <row r="1046294" spans="1:29" s="119" customFormat="1">
      <c r="A1046294" s="254"/>
      <c r="B1046294" s="198"/>
      <c r="C1046294" s="265"/>
      <c r="D1046294" s="265"/>
      <c r="E1046294" s="198"/>
      <c r="G1046294" s="198"/>
      <c r="H1046294" s="198"/>
      <c r="I1046294" s="198"/>
      <c r="J1046294" s="198"/>
      <c r="K1046294" s="198"/>
      <c r="M1046294" s="198"/>
      <c r="N1046294" s="198"/>
      <c r="P1046294" s="2"/>
      <c r="U1046294" s="270"/>
      <c r="AA1046294" s="268"/>
      <c r="AC1046294" s="269"/>
    </row>
    <row r="1046295" spans="1:29" s="119" customFormat="1">
      <c r="A1046295" s="254"/>
      <c r="B1046295" s="198"/>
      <c r="C1046295" s="265"/>
      <c r="D1046295" s="265"/>
      <c r="E1046295" s="198"/>
      <c r="G1046295" s="198"/>
      <c r="H1046295" s="198"/>
      <c r="I1046295" s="198"/>
      <c r="J1046295" s="198"/>
      <c r="K1046295" s="198"/>
      <c r="M1046295" s="198"/>
      <c r="N1046295" s="198"/>
      <c r="P1046295" s="2"/>
      <c r="U1046295" s="270"/>
      <c r="AA1046295" s="268"/>
      <c r="AC1046295" s="269"/>
    </row>
    <row r="1046296" spans="1:29" s="119" customFormat="1">
      <c r="A1046296" s="254"/>
      <c r="B1046296" s="198"/>
      <c r="C1046296" s="265"/>
      <c r="D1046296" s="265"/>
      <c r="E1046296" s="198"/>
      <c r="G1046296" s="198"/>
      <c r="H1046296" s="198"/>
      <c r="I1046296" s="198"/>
      <c r="J1046296" s="198"/>
      <c r="K1046296" s="198"/>
      <c r="M1046296" s="198"/>
      <c r="N1046296" s="198"/>
      <c r="P1046296" s="2"/>
      <c r="U1046296" s="270"/>
      <c r="AA1046296" s="268"/>
      <c r="AC1046296" s="269"/>
    </row>
    <row r="1046297" spans="1:29" s="119" customFormat="1">
      <c r="A1046297" s="254"/>
      <c r="B1046297" s="198"/>
      <c r="C1046297" s="265"/>
      <c r="D1046297" s="265"/>
      <c r="E1046297" s="198"/>
      <c r="G1046297" s="198"/>
      <c r="H1046297" s="198"/>
      <c r="I1046297" s="198"/>
      <c r="J1046297" s="198"/>
      <c r="K1046297" s="198"/>
      <c r="M1046297" s="198"/>
      <c r="N1046297" s="198"/>
      <c r="P1046297" s="2"/>
      <c r="U1046297" s="270"/>
      <c r="AA1046297" s="268"/>
      <c r="AC1046297" s="269"/>
    </row>
    <row r="1046298" spans="1:29" s="119" customFormat="1">
      <c r="A1046298" s="254"/>
      <c r="B1046298" s="198"/>
      <c r="C1046298" s="265"/>
      <c r="D1046298" s="265"/>
      <c r="E1046298" s="198"/>
      <c r="G1046298" s="198"/>
      <c r="H1046298" s="198"/>
      <c r="I1046298" s="198"/>
      <c r="J1046298" s="198"/>
      <c r="K1046298" s="198"/>
      <c r="M1046298" s="198"/>
      <c r="N1046298" s="198"/>
      <c r="P1046298" s="2"/>
      <c r="U1046298" s="270"/>
      <c r="AA1046298" s="268"/>
      <c r="AC1046298" s="269"/>
    </row>
    <row r="1046299" spans="1:29" s="119" customFormat="1">
      <c r="A1046299" s="254"/>
      <c r="B1046299" s="198"/>
      <c r="C1046299" s="265"/>
      <c r="D1046299" s="265"/>
      <c r="E1046299" s="198"/>
      <c r="G1046299" s="198"/>
      <c r="H1046299" s="198"/>
      <c r="I1046299" s="198"/>
      <c r="J1046299" s="198"/>
      <c r="K1046299" s="198"/>
      <c r="M1046299" s="198"/>
      <c r="N1046299" s="198"/>
      <c r="P1046299" s="2"/>
      <c r="U1046299" s="270"/>
      <c r="AA1046299" s="268"/>
      <c r="AC1046299" s="269"/>
    </row>
    <row r="1046300" spans="1:29" s="119" customFormat="1">
      <c r="A1046300" s="254"/>
      <c r="B1046300" s="198"/>
      <c r="C1046300" s="265"/>
      <c r="D1046300" s="265"/>
      <c r="E1046300" s="198"/>
      <c r="G1046300" s="198"/>
      <c r="H1046300" s="198"/>
      <c r="I1046300" s="198"/>
      <c r="J1046300" s="198"/>
      <c r="K1046300" s="198"/>
      <c r="M1046300" s="198"/>
      <c r="N1046300" s="198"/>
      <c r="P1046300" s="2"/>
      <c r="U1046300" s="270"/>
      <c r="AA1046300" s="268"/>
      <c r="AC1046300" s="269"/>
    </row>
    <row r="1046301" spans="1:29" s="119" customFormat="1">
      <c r="A1046301" s="254"/>
      <c r="B1046301" s="198"/>
      <c r="C1046301" s="265"/>
      <c r="D1046301" s="265"/>
      <c r="E1046301" s="198"/>
      <c r="G1046301" s="198"/>
      <c r="H1046301" s="198"/>
      <c r="I1046301" s="198"/>
      <c r="J1046301" s="198"/>
      <c r="K1046301" s="198"/>
      <c r="M1046301" s="198"/>
      <c r="N1046301" s="198"/>
      <c r="P1046301" s="2"/>
      <c r="U1046301" s="270"/>
      <c r="AA1046301" s="268"/>
      <c r="AC1046301" s="269"/>
    </row>
    <row r="1046302" spans="1:29" s="119" customFormat="1">
      <c r="A1046302" s="254"/>
      <c r="B1046302" s="198"/>
      <c r="C1046302" s="265"/>
      <c r="D1046302" s="265"/>
      <c r="E1046302" s="198"/>
      <c r="G1046302" s="198"/>
      <c r="H1046302" s="198"/>
      <c r="I1046302" s="198"/>
      <c r="J1046302" s="198"/>
      <c r="K1046302" s="198"/>
      <c r="M1046302" s="198"/>
      <c r="N1046302" s="198"/>
      <c r="P1046302" s="2"/>
      <c r="U1046302" s="270"/>
      <c r="AA1046302" s="268"/>
      <c r="AC1046302" s="269"/>
    </row>
    <row r="1046303" spans="1:29" s="119" customFormat="1">
      <c r="A1046303" s="254"/>
      <c r="B1046303" s="198"/>
      <c r="C1046303" s="265"/>
      <c r="D1046303" s="265"/>
      <c r="E1046303" s="198"/>
      <c r="G1046303" s="198"/>
      <c r="H1046303" s="198"/>
      <c r="I1046303" s="198"/>
      <c r="J1046303" s="198"/>
      <c r="K1046303" s="198"/>
      <c r="M1046303" s="198"/>
      <c r="N1046303" s="198"/>
      <c r="P1046303" s="2"/>
      <c r="U1046303" s="270"/>
      <c r="AA1046303" s="268"/>
      <c r="AC1046303" s="269"/>
    </row>
    <row r="1046304" spans="1:29" s="119" customFormat="1">
      <c r="A1046304" s="254"/>
      <c r="B1046304" s="198"/>
      <c r="C1046304" s="265"/>
      <c r="D1046304" s="265"/>
      <c r="E1046304" s="198"/>
      <c r="G1046304" s="198"/>
      <c r="H1046304" s="198"/>
      <c r="I1046304" s="198"/>
      <c r="J1046304" s="198"/>
      <c r="K1046304" s="198"/>
      <c r="M1046304" s="198"/>
      <c r="N1046304" s="198"/>
      <c r="P1046304" s="2"/>
      <c r="U1046304" s="270"/>
      <c r="AA1046304" s="268"/>
      <c r="AC1046304" s="269"/>
    </row>
    <row r="1046305" spans="1:29" s="119" customFormat="1">
      <c r="A1046305" s="254"/>
      <c r="B1046305" s="198"/>
      <c r="C1046305" s="265"/>
      <c r="D1046305" s="265"/>
      <c r="E1046305" s="198"/>
      <c r="G1046305" s="198"/>
      <c r="H1046305" s="198"/>
      <c r="I1046305" s="198"/>
      <c r="J1046305" s="198"/>
      <c r="K1046305" s="198"/>
      <c r="M1046305" s="198"/>
      <c r="N1046305" s="198"/>
      <c r="P1046305" s="2"/>
      <c r="U1046305" s="270"/>
      <c r="AA1046305" s="268"/>
      <c r="AC1046305" s="269"/>
    </row>
    <row r="1046306" spans="1:29" s="119" customFormat="1">
      <c r="A1046306" s="254"/>
      <c r="B1046306" s="198"/>
      <c r="C1046306" s="265"/>
      <c r="D1046306" s="265"/>
      <c r="E1046306" s="198"/>
      <c r="G1046306" s="198"/>
      <c r="H1046306" s="198"/>
      <c r="I1046306" s="198"/>
      <c r="J1046306" s="198"/>
      <c r="K1046306" s="198"/>
      <c r="M1046306" s="198"/>
      <c r="N1046306" s="198"/>
      <c r="P1046306" s="2"/>
      <c r="U1046306" s="270"/>
      <c r="AA1046306" s="268"/>
      <c r="AC1046306" s="269"/>
    </row>
    <row r="1046307" spans="1:29" s="119" customFormat="1">
      <c r="A1046307" s="254"/>
      <c r="B1046307" s="198"/>
      <c r="C1046307" s="265"/>
      <c r="D1046307" s="265"/>
      <c r="E1046307" s="198"/>
      <c r="G1046307" s="198"/>
      <c r="H1046307" s="198"/>
      <c r="I1046307" s="198"/>
      <c r="J1046307" s="198"/>
      <c r="K1046307" s="198"/>
      <c r="M1046307" s="198"/>
      <c r="N1046307" s="198"/>
      <c r="P1046307" s="2"/>
      <c r="U1046307" s="270"/>
      <c r="AA1046307" s="268"/>
      <c r="AC1046307" s="269"/>
    </row>
    <row r="1046308" spans="1:29" s="119" customFormat="1">
      <c r="A1046308" s="254"/>
      <c r="B1046308" s="198"/>
      <c r="C1046308" s="265"/>
      <c r="D1046308" s="265"/>
      <c r="E1046308" s="198"/>
      <c r="G1046308" s="198"/>
      <c r="H1046308" s="198"/>
      <c r="I1046308" s="198"/>
      <c r="J1046308" s="198"/>
      <c r="K1046308" s="198"/>
      <c r="M1046308" s="198"/>
      <c r="N1046308" s="198"/>
      <c r="P1046308" s="2"/>
      <c r="U1046308" s="270"/>
      <c r="AA1046308" s="268"/>
      <c r="AC1046308" s="269"/>
    </row>
    <row r="1046309" spans="1:29" s="119" customFormat="1">
      <c r="A1046309" s="254"/>
      <c r="B1046309" s="198"/>
      <c r="C1046309" s="265"/>
      <c r="D1046309" s="265"/>
      <c r="E1046309" s="198"/>
      <c r="G1046309" s="198"/>
      <c r="H1046309" s="198"/>
      <c r="I1046309" s="198"/>
      <c r="J1046309" s="198"/>
      <c r="K1046309" s="198"/>
      <c r="M1046309" s="198"/>
      <c r="N1046309" s="198"/>
      <c r="P1046309" s="2"/>
      <c r="U1046309" s="270"/>
      <c r="AA1046309" s="268"/>
      <c r="AC1046309" s="269"/>
    </row>
    <row r="1046310" spans="1:29" s="119" customFormat="1">
      <c r="A1046310" s="254"/>
      <c r="B1046310" s="198"/>
      <c r="C1046310" s="265"/>
      <c r="D1046310" s="265"/>
      <c r="E1046310" s="198"/>
      <c r="G1046310" s="198"/>
      <c r="H1046310" s="198"/>
      <c r="I1046310" s="198"/>
      <c r="J1046310" s="198"/>
      <c r="K1046310" s="198"/>
      <c r="M1046310" s="198"/>
      <c r="N1046310" s="198"/>
      <c r="P1046310" s="2"/>
      <c r="U1046310" s="270"/>
      <c r="AA1046310" s="268"/>
      <c r="AC1046310" s="269"/>
    </row>
    <row r="1046311" spans="1:29" s="119" customFormat="1">
      <c r="A1046311" s="254"/>
      <c r="B1046311" s="198"/>
      <c r="C1046311" s="265"/>
      <c r="D1046311" s="265"/>
      <c r="E1046311" s="198"/>
      <c r="G1046311" s="198"/>
      <c r="H1046311" s="198"/>
      <c r="I1046311" s="198"/>
      <c r="J1046311" s="198"/>
      <c r="K1046311" s="198"/>
      <c r="M1046311" s="198"/>
      <c r="N1046311" s="198"/>
      <c r="P1046311" s="2"/>
      <c r="U1046311" s="270"/>
      <c r="AA1046311" s="268"/>
      <c r="AC1046311" s="269"/>
    </row>
    <row r="1046312" spans="1:29" s="119" customFormat="1">
      <c r="A1046312" s="254"/>
      <c r="B1046312" s="198"/>
      <c r="C1046312" s="265"/>
      <c r="D1046312" s="265"/>
      <c r="E1046312" s="198"/>
      <c r="G1046312" s="198"/>
      <c r="H1046312" s="198"/>
      <c r="I1046312" s="198"/>
      <c r="J1046312" s="198"/>
      <c r="K1046312" s="198"/>
      <c r="M1046312" s="198"/>
      <c r="N1046312" s="198"/>
      <c r="P1046312" s="2"/>
      <c r="U1046312" s="270"/>
      <c r="AA1046312" s="268"/>
      <c r="AC1046312" s="269"/>
    </row>
    <row r="1046313" spans="1:29" s="119" customFormat="1">
      <c r="A1046313" s="254"/>
      <c r="B1046313" s="198"/>
      <c r="C1046313" s="265"/>
      <c r="D1046313" s="265"/>
      <c r="E1046313" s="198"/>
      <c r="G1046313" s="198"/>
      <c r="H1046313" s="198"/>
      <c r="I1046313" s="198"/>
      <c r="J1046313" s="198"/>
      <c r="K1046313" s="198"/>
      <c r="M1046313" s="198"/>
      <c r="N1046313" s="198"/>
      <c r="P1046313" s="2"/>
      <c r="U1046313" s="270"/>
      <c r="AA1046313" s="268"/>
      <c r="AC1046313" s="269"/>
    </row>
    <row r="1046314" spans="1:29" s="119" customFormat="1">
      <c r="A1046314" s="254"/>
      <c r="B1046314" s="198"/>
      <c r="C1046314" s="265"/>
      <c r="D1046314" s="265"/>
      <c r="E1046314" s="198"/>
      <c r="G1046314" s="198"/>
      <c r="H1046314" s="198"/>
      <c r="I1046314" s="198"/>
      <c r="J1046314" s="198"/>
      <c r="K1046314" s="198"/>
      <c r="M1046314" s="198"/>
      <c r="N1046314" s="198"/>
      <c r="P1046314" s="2"/>
      <c r="U1046314" s="270"/>
      <c r="AA1046314" s="268"/>
      <c r="AC1046314" s="269"/>
    </row>
    <row r="1046315" spans="1:29" s="119" customFormat="1">
      <c r="A1046315" s="254"/>
      <c r="B1046315" s="198"/>
      <c r="C1046315" s="265"/>
      <c r="D1046315" s="265"/>
      <c r="E1046315" s="198"/>
      <c r="G1046315" s="198"/>
      <c r="H1046315" s="198"/>
      <c r="I1046315" s="198"/>
      <c r="J1046315" s="198"/>
      <c r="K1046315" s="198"/>
      <c r="M1046315" s="198"/>
      <c r="N1046315" s="198"/>
      <c r="P1046315" s="2"/>
      <c r="U1046315" s="270"/>
      <c r="AA1046315" s="268"/>
      <c r="AC1046315" s="269"/>
    </row>
    <row r="1046316" spans="1:29" s="119" customFormat="1">
      <c r="A1046316" s="254"/>
      <c r="B1046316" s="198"/>
      <c r="C1046316" s="265"/>
      <c r="D1046316" s="265"/>
      <c r="E1046316" s="198"/>
      <c r="G1046316" s="198"/>
      <c r="H1046316" s="198"/>
      <c r="I1046316" s="198"/>
      <c r="J1046316" s="198"/>
      <c r="K1046316" s="198"/>
      <c r="M1046316" s="198"/>
      <c r="N1046316" s="198"/>
      <c r="P1046316" s="2"/>
      <c r="U1046316" s="270"/>
      <c r="AA1046316" s="268"/>
      <c r="AC1046316" s="269"/>
    </row>
    <row r="1046317" spans="1:29" s="119" customFormat="1">
      <c r="A1046317" s="254"/>
      <c r="B1046317" s="198"/>
      <c r="C1046317" s="265"/>
      <c r="D1046317" s="265"/>
      <c r="E1046317" s="198"/>
      <c r="G1046317" s="198"/>
      <c r="H1046317" s="198"/>
      <c r="I1046317" s="198"/>
      <c r="J1046317" s="198"/>
      <c r="K1046317" s="198"/>
      <c r="M1046317" s="198"/>
      <c r="N1046317" s="198"/>
      <c r="P1046317" s="2"/>
      <c r="U1046317" s="270"/>
      <c r="AA1046317" s="268"/>
      <c r="AC1046317" s="269"/>
    </row>
    <row r="1046318" spans="1:29" s="119" customFormat="1">
      <c r="A1046318" s="254"/>
      <c r="B1046318" s="198"/>
      <c r="C1046318" s="265"/>
      <c r="D1046318" s="265"/>
      <c r="E1046318" s="198"/>
      <c r="G1046318" s="198"/>
      <c r="H1046318" s="198"/>
      <c r="I1046318" s="198"/>
      <c r="J1046318" s="198"/>
      <c r="K1046318" s="198"/>
      <c r="M1046318" s="198"/>
      <c r="N1046318" s="198"/>
      <c r="P1046318" s="2"/>
      <c r="U1046318" s="270"/>
      <c r="AA1046318" s="268"/>
      <c r="AC1046318" s="269"/>
    </row>
    <row r="1046319" spans="1:29" s="119" customFormat="1">
      <c r="A1046319" s="254"/>
      <c r="B1046319" s="198"/>
      <c r="C1046319" s="265"/>
      <c r="D1046319" s="265"/>
      <c r="E1046319" s="198"/>
      <c r="G1046319" s="198"/>
      <c r="H1046319" s="198"/>
      <c r="I1046319" s="198"/>
      <c r="J1046319" s="198"/>
      <c r="K1046319" s="198"/>
      <c r="M1046319" s="198"/>
      <c r="N1046319" s="198"/>
      <c r="P1046319" s="2"/>
      <c r="U1046319" s="270"/>
      <c r="AA1046319" s="268"/>
      <c r="AC1046319" s="269"/>
    </row>
    <row r="1046320" spans="1:29" s="119" customFormat="1">
      <c r="A1046320" s="254"/>
      <c r="B1046320" s="198"/>
      <c r="C1046320" s="265"/>
      <c r="D1046320" s="265"/>
      <c r="E1046320" s="198"/>
      <c r="G1046320" s="198"/>
      <c r="H1046320" s="198"/>
      <c r="I1046320" s="198"/>
      <c r="J1046320" s="198"/>
      <c r="K1046320" s="198"/>
      <c r="M1046320" s="198"/>
      <c r="N1046320" s="198"/>
      <c r="P1046320" s="2"/>
      <c r="U1046320" s="270"/>
      <c r="AA1046320" s="268"/>
      <c r="AC1046320" s="269"/>
    </row>
    <row r="1046321" spans="1:29" s="119" customFormat="1">
      <c r="A1046321" s="254"/>
      <c r="B1046321" s="198"/>
      <c r="C1046321" s="265"/>
      <c r="D1046321" s="265"/>
      <c r="E1046321" s="198"/>
      <c r="G1046321" s="198"/>
      <c r="H1046321" s="198"/>
      <c r="I1046321" s="198"/>
      <c r="J1046321" s="198"/>
      <c r="K1046321" s="198"/>
      <c r="M1046321" s="198"/>
      <c r="N1046321" s="198"/>
      <c r="P1046321" s="2"/>
      <c r="U1046321" s="270"/>
      <c r="AA1046321" s="268"/>
      <c r="AC1046321" s="269"/>
    </row>
    <row r="1046322" spans="1:29" s="119" customFormat="1">
      <c r="A1046322" s="254"/>
      <c r="B1046322" s="198"/>
      <c r="C1046322" s="265"/>
      <c r="D1046322" s="265"/>
      <c r="E1046322" s="198"/>
      <c r="G1046322" s="198"/>
      <c r="H1046322" s="198"/>
      <c r="I1046322" s="198"/>
      <c r="J1046322" s="198"/>
      <c r="K1046322" s="198"/>
      <c r="M1046322" s="198"/>
      <c r="N1046322" s="198"/>
      <c r="P1046322" s="2"/>
      <c r="U1046322" s="270"/>
      <c r="AA1046322" s="268"/>
      <c r="AC1046322" s="269"/>
    </row>
    <row r="1046323" spans="1:29" s="119" customFormat="1">
      <c r="A1046323" s="254"/>
      <c r="B1046323" s="198"/>
      <c r="C1046323" s="265"/>
      <c r="D1046323" s="265"/>
      <c r="E1046323" s="198"/>
      <c r="G1046323" s="198"/>
      <c r="H1046323" s="198"/>
      <c r="I1046323" s="198"/>
      <c r="J1046323" s="198"/>
      <c r="K1046323" s="198"/>
      <c r="M1046323" s="198"/>
      <c r="N1046323" s="198"/>
      <c r="P1046323" s="2"/>
      <c r="U1046323" s="270"/>
      <c r="AA1046323" s="268"/>
      <c r="AC1046323" s="269"/>
    </row>
    <row r="1046324" spans="1:29" s="119" customFormat="1">
      <c r="A1046324" s="254"/>
      <c r="B1046324" s="198"/>
      <c r="C1046324" s="265"/>
      <c r="D1046324" s="265"/>
      <c r="E1046324" s="198"/>
      <c r="G1046324" s="198"/>
      <c r="H1046324" s="198"/>
      <c r="I1046324" s="198"/>
      <c r="J1046324" s="198"/>
      <c r="K1046324" s="198"/>
      <c r="M1046324" s="198"/>
      <c r="N1046324" s="198"/>
      <c r="P1046324" s="2"/>
      <c r="U1046324" s="270"/>
      <c r="AA1046324" s="268"/>
      <c r="AC1046324" s="269"/>
    </row>
    <row r="1046325" spans="1:29" s="119" customFormat="1">
      <c r="A1046325" s="254"/>
      <c r="B1046325" s="198"/>
      <c r="C1046325" s="265"/>
      <c r="D1046325" s="265"/>
      <c r="E1046325" s="198"/>
      <c r="G1046325" s="198"/>
      <c r="H1046325" s="198"/>
      <c r="I1046325" s="198"/>
      <c r="J1046325" s="198"/>
      <c r="K1046325" s="198"/>
      <c r="M1046325" s="198"/>
      <c r="N1046325" s="198"/>
      <c r="P1046325" s="2"/>
      <c r="U1046325" s="270"/>
      <c r="AA1046325" s="268"/>
      <c r="AC1046325" s="269"/>
    </row>
    <row r="1046326" spans="1:29" s="119" customFormat="1">
      <c r="A1046326" s="254"/>
      <c r="B1046326" s="198"/>
      <c r="C1046326" s="265"/>
      <c r="D1046326" s="265"/>
      <c r="E1046326" s="198"/>
      <c r="G1046326" s="198"/>
      <c r="H1046326" s="198"/>
      <c r="I1046326" s="198"/>
      <c r="J1046326" s="198"/>
      <c r="K1046326" s="198"/>
      <c r="M1046326" s="198"/>
      <c r="N1046326" s="198"/>
      <c r="P1046326" s="2"/>
      <c r="U1046326" s="270"/>
      <c r="AA1046326" s="268"/>
      <c r="AC1046326" s="269"/>
    </row>
    <row r="1046327" spans="1:29" s="119" customFormat="1">
      <c r="A1046327" s="254"/>
      <c r="B1046327" s="198"/>
      <c r="C1046327" s="265"/>
      <c r="D1046327" s="265"/>
      <c r="E1046327" s="198"/>
      <c r="G1046327" s="198"/>
      <c r="H1046327" s="198"/>
      <c r="I1046327" s="198"/>
      <c r="J1046327" s="198"/>
      <c r="K1046327" s="198"/>
      <c r="M1046327" s="198"/>
      <c r="N1046327" s="198"/>
      <c r="P1046327" s="2"/>
      <c r="U1046327" s="270"/>
      <c r="AA1046327" s="268"/>
      <c r="AC1046327" s="269"/>
    </row>
    <row r="1046328" spans="1:29" s="119" customFormat="1">
      <c r="A1046328" s="254"/>
      <c r="B1046328" s="198"/>
      <c r="C1046328" s="265"/>
      <c r="D1046328" s="265"/>
      <c r="E1046328" s="198"/>
      <c r="G1046328" s="198"/>
      <c r="H1046328" s="198"/>
      <c r="I1046328" s="198"/>
      <c r="J1046328" s="198"/>
      <c r="K1046328" s="198"/>
      <c r="M1046328" s="198"/>
      <c r="N1046328" s="198"/>
      <c r="P1046328" s="2"/>
      <c r="U1046328" s="270"/>
      <c r="AA1046328" s="268"/>
      <c r="AC1046328" s="269"/>
    </row>
    <row r="1046329" spans="1:29" s="119" customFormat="1">
      <c r="A1046329" s="254"/>
      <c r="B1046329" s="198"/>
      <c r="C1046329" s="265"/>
      <c r="D1046329" s="265"/>
      <c r="E1046329" s="198"/>
      <c r="G1046329" s="198"/>
      <c r="H1046329" s="198"/>
      <c r="I1046329" s="198"/>
      <c r="J1046329" s="198"/>
      <c r="K1046329" s="198"/>
      <c r="M1046329" s="198"/>
      <c r="N1046329" s="198"/>
      <c r="P1046329" s="2"/>
      <c r="U1046329" s="270"/>
      <c r="AA1046329" s="268"/>
      <c r="AC1046329" s="269"/>
    </row>
    <row r="1046330" spans="1:29" s="119" customFormat="1">
      <c r="A1046330" s="254"/>
      <c r="B1046330" s="198"/>
      <c r="C1046330" s="265"/>
      <c r="D1046330" s="265"/>
      <c r="E1046330" s="198"/>
      <c r="G1046330" s="198"/>
      <c r="H1046330" s="198"/>
      <c r="I1046330" s="198"/>
      <c r="J1046330" s="198"/>
      <c r="K1046330" s="198"/>
      <c r="M1046330" s="198"/>
      <c r="N1046330" s="198"/>
      <c r="P1046330" s="2"/>
      <c r="U1046330" s="270"/>
      <c r="AA1046330" s="268"/>
      <c r="AC1046330" s="269"/>
    </row>
    <row r="1046331" spans="1:29" s="119" customFormat="1">
      <c r="A1046331" s="254"/>
      <c r="B1046331" s="198"/>
      <c r="C1046331" s="265"/>
      <c r="D1046331" s="265"/>
      <c r="E1046331" s="198"/>
      <c r="G1046331" s="198"/>
      <c r="H1046331" s="198"/>
      <c r="I1046331" s="198"/>
      <c r="J1046331" s="198"/>
      <c r="K1046331" s="198"/>
      <c r="M1046331" s="198"/>
      <c r="N1046331" s="198"/>
      <c r="P1046331" s="2"/>
      <c r="U1046331" s="270"/>
      <c r="AA1046331" s="268"/>
      <c r="AC1046331" s="269"/>
    </row>
    <row r="1046332" spans="1:29" s="119" customFormat="1">
      <c r="A1046332" s="254"/>
      <c r="B1046332" s="198"/>
      <c r="C1046332" s="265"/>
      <c r="D1046332" s="265"/>
      <c r="E1046332" s="198"/>
      <c r="G1046332" s="198"/>
      <c r="H1046332" s="198"/>
      <c r="I1046332" s="198"/>
      <c r="J1046332" s="198"/>
      <c r="K1046332" s="198"/>
      <c r="M1046332" s="198"/>
      <c r="N1046332" s="198"/>
      <c r="P1046332" s="2"/>
      <c r="U1046332" s="270"/>
      <c r="AA1046332" s="268"/>
      <c r="AC1046332" s="269"/>
    </row>
    <row r="1046333" spans="1:29" s="119" customFormat="1">
      <c r="A1046333" s="254"/>
      <c r="B1046333" s="198"/>
      <c r="C1046333" s="265"/>
      <c r="D1046333" s="265"/>
      <c r="E1046333" s="198"/>
      <c r="G1046333" s="198"/>
      <c r="H1046333" s="198"/>
      <c r="I1046333" s="198"/>
      <c r="J1046333" s="198"/>
      <c r="K1046333" s="198"/>
      <c r="M1046333" s="198"/>
      <c r="N1046333" s="198"/>
      <c r="P1046333" s="2"/>
      <c r="U1046333" s="270"/>
      <c r="AA1046333" s="268"/>
      <c r="AC1046333" s="269"/>
    </row>
    <row r="1046334" spans="1:29" s="119" customFormat="1">
      <c r="A1046334" s="254"/>
      <c r="B1046334" s="198"/>
      <c r="C1046334" s="265"/>
      <c r="D1046334" s="265"/>
      <c r="E1046334" s="198"/>
      <c r="G1046334" s="198"/>
      <c r="H1046334" s="198"/>
      <c r="I1046334" s="198"/>
      <c r="J1046334" s="198"/>
      <c r="K1046334" s="198"/>
      <c r="M1046334" s="198"/>
      <c r="N1046334" s="198"/>
      <c r="P1046334" s="2"/>
      <c r="U1046334" s="270"/>
      <c r="AA1046334" s="268"/>
      <c r="AC1046334" s="269"/>
    </row>
    <row r="1046335" spans="1:29" s="119" customFormat="1">
      <c r="A1046335" s="254"/>
      <c r="B1046335" s="198"/>
      <c r="C1046335" s="265"/>
      <c r="D1046335" s="265"/>
      <c r="E1046335" s="198"/>
      <c r="G1046335" s="198"/>
      <c r="H1046335" s="198"/>
      <c r="I1046335" s="198"/>
      <c r="J1046335" s="198"/>
      <c r="K1046335" s="198"/>
      <c r="M1046335" s="198"/>
      <c r="N1046335" s="198"/>
      <c r="P1046335" s="2"/>
      <c r="U1046335" s="270"/>
      <c r="AA1046335" s="268"/>
      <c r="AC1046335" s="269"/>
    </row>
    <row r="1046336" spans="1:29" s="119" customFormat="1">
      <c r="A1046336" s="254"/>
      <c r="B1046336" s="198"/>
      <c r="C1046336" s="265"/>
      <c r="D1046336" s="265"/>
      <c r="E1046336" s="198"/>
      <c r="G1046336" s="198"/>
      <c r="H1046336" s="198"/>
      <c r="I1046336" s="198"/>
      <c r="J1046336" s="198"/>
      <c r="K1046336" s="198"/>
      <c r="M1046336" s="198"/>
      <c r="N1046336" s="198"/>
      <c r="P1046336" s="2"/>
      <c r="U1046336" s="270"/>
      <c r="AA1046336" s="268"/>
      <c r="AC1046336" s="269"/>
    </row>
    <row r="1046337" spans="1:29" s="119" customFormat="1">
      <c r="A1046337" s="254"/>
      <c r="B1046337" s="198"/>
      <c r="C1046337" s="265"/>
      <c r="D1046337" s="265"/>
      <c r="E1046337" s="198"/>
      <c r="G1046337" s="198"/>
      <c r="H1046337" s="198"/>
      <c r="I1046337" s="198"/>
      <c r="J1046337" s="198"/>
      <c r="K1046337" s="198"/>
      <c r="M1046337" s="198"/>
      <c r="N1046337" s="198"/>
      <c r="P1046337" s="2"/>
      <c r="U1046337" s="270"/>
      <c r="AA1046337" s="268"/>
      <c r="AC1046337" s="269"/>
    </row>
    <row r="1046338" spans="1:29" s="119" customFormat="1">
      <c r="A1046338" s="254"/>
      <c r="B1046338" s="198"/>
      <c r="C1046338" s="265"/>
      <c r="D1046338" s="265"/>
      <c r="E1046338" s="198"/>
      <c r="G1046338" s="198"/>
      <c r="H1046338" s="198"/>
      <c r="I1046338" s="198"/>
      <c r="J1046338" s="198"/>
      <c r="K1046338" s="198"/>
      <c r="M1046338" s="198"/>
      <c r="N1046338" s="198"/>
      <c r="P1046338" s="2"/>
      <c r="U1046338" s="270"/>
      <c r="AA1046338" s="268"/>
      <c r="AC1046338" s="269"/>
    </row>
    <row r="1046339" spans="1:29" s="119" customFormat="1">
      <c r="A1046339" s="254"/>
      <c r="B1046339" s="198"/>
      <c r="C1046339" s="265"/>
      <c r="D1046339" s="265"/>
      <c r="E1046339" s="198"/>
      <c r="G1046339" s="198"/>
      <c r="H1046339" s="198"/>
      <c r="I1046339" s="198"/>
      <c r="J1046339" s="198"/>
      <c r="K1046339" s="198"/>
      <c r="M1046339" s="198"/>
      <c r="N1046339" s="198"/>
      <c r="P1046339" s="2"/>
      <c r="U1046339" s="270"/>
      <c r="AA1046339" s="268"/>
      <c r="AC1046339" s="269"/>
    </row>
    <row r="1046340" spans="1:29" s="119" customFormat="1">
      <c r="A1046340" s="254"/>
      <c r="B1046340" s="198"/>
      <c r="C1046340" s="265"/>
      <c r="D1046340" s="265"/>
      <c r="E1046340" s="198"/>
      <c r="G1046340" s="198"/>
      <c r="H1046340" s="198"/>
      <c r="I1046340" s="198"/>
      <c r="J1046340" s="198"/>
      <c r="K1046340" s="198"/>
      <c r="M1046340" s="198"/>
      <c r="N1046340" s="198"/>
      <c r="P1046340" s="2"/>
      <c r="U1046340" s="270"/>
      <c r="AA1046340" s="268"/>
      <c r="AC1046340" s="269"/>
    </row>
    <row r="1046341" spans="1:29" s="119" customFormat="1">
      <c r="A1046341" s="254"/>
      <c r="B1046341" s="198"/>
      <c r="C1046341" s="265"/>
      <c r="D1046341" s="265"/>
      <c r="E1046341" s="198"/>
      <c r="G1046341" s="198"/>
      <c r="H1046341" s="198"/>
      <c r="I1046341" s="198"/>
      <c r="J1046341" s="198"/>
      <c r="K1046341" s="198"/>
      <c r="M1046341" s="198"/>
      <c r="N1046341" s="198"/>
      <c r="P1046341" s="2"/>
      <c r="U1046341" s="270"/>
      <c r="AA1046341" s="268"/>
      <c r="AC1046341" s="269"/>
    </row>
    <row r="1046342" spans="1:29" s="119" customFormat="1">
      <c r="A1046342" s="254"/>
      <c r="B1046342" s="198"/>
      <c r="C1046342" s="265"/>
      <c r="D1046342" s="265"/>
      <c r="E1046342" s="198"/>
      <c r="G1046342" s="198"/>
      <c r="H1046342" s="198"/>
      <c r="I1046342" s="198"/>
      <c r="J1046342" s="198"/>
      <c r="K1046342" s="198"/>
      <c r="M1046342" s="198"/>
      <c r="N1046342" s="198"/>
      <c r="P1046342" s="2"/>
      <c r="U1046342" s="270"/>
      <c r="AA1046342" s="268"/>
      <c r="AC1046342" s="269"/>
    </row>
    <row r="1046343" spans="1:29" s="119" customFormat="1">
      <c r="A1046343" s="254"/>
      <c r="B1046343" s="198"/>
      <c r="C1046343" s="265"/>
      <c r="D1046343" s="265"/>
      <c r="E1046343" s="198"/>
      <c r="G1046343" s="198"/>
      <c r="H1046343" s="198"/>
      <c r="I1046343" s="198"/>
      <c r="J1046343" s="198"/>
      <c r="K1046343" s="198"/>
      <c r="M1046343" s="198"/>
      <c r="N1046343" s="198"/>
      <c r="P1046343" s="2"/>
      <c r="U1046343" s="270"/>
      <c r="AA1046343" s="268"/>
      <c r="AC1046343" s="269"/>
    </row>
    <row r="1046344" spans="1:29" s="119" customFormat="1">
      <c r="A1046344" s="254"/>
      <c r="B1046344" s="198"/>
      <c r="C1046344" s="265"/>
      <c r="D1046344" s="265"/>
      <c r="E1046344" s="198"/>
      <c r="G1046344" s="198"/>
      <c r="H1046344" s="198"/>
      <c r="I1046344" s="198"/>
      <c r="J1046344" s="198"/>
      <c r="K1046344" s="198"/>
      <c r="M1046344" s="198"/>
      <c r="N1046344" s="198"/>
      <c r="P1046344" s="2"/>
      <c r="U1046344" s="270"/>
      <c r="AA1046344" s="268"/>
      <c r="AC1046344" s="269"/>
    </row>
    <row r="1046345" spans="1:29" s="119" customFormat="1">
      <c r="A1046345" s="254"/>
      <c r="B1046345" s="198"/>
      <c r="C1046345" s="265"/>
      <c r="D1046345" s="265"/>
      <c r="E1046345" s="198"/>
      <c r="G1046345" s="198"/>
      <c r="H1046345" s="198"/>
      <c r="I1046345" s="198"/>
      <c r="J1046345" s="198"/>
      <c r="K1046345" s="198"/>
      <c r="M1046345" s="198"/>
      <c r="N1046345" s="198"/>
      <c r="P1046345" s="2"/>
      <c r="U1046345" s="270"/>
      <c r="AA1046345" s="268"/>
      <c r="AC1046345" s="269"/>
    </row>
    <row r="1046346" spans="1:29" s="119" customFormat="1">
      <c r="A1046346" s="254"/>
      <c r="B1046346" s="198"/>
      <c r="C1046346" s="265"/>
      <c r="D1046346" s="265"/>
      <c r="E1046346" s="198"/>
      <c r="G1046346" s="198"/>
      <c r="H1046346" s="198"/>
      <c r="I1046346" s="198"/>
      <c r="J1046346" s="198"/>
      <c r="K1046346" s="198"/>
      <c r="M1046346" s="198"/>
      <c r="N1046346" s="198"/>
      <c r="P1046346" s="2"/>
      <c r="U1046346" s="270"/>
      <c r="AA1046346" s="268"/>
      <c r="AC1046346" s="269"/>
    </row>
    <row r="1046347" spans="1:29" s="119" customFormat="1">
      <c r="A1046347" s="254"/>
      <c r="B1046347" s="198"/>
      <c r="C1046347" s="265"/>
      <c r="D1046347" s="265"/>
      <c r="E1046347" s="198"/>
      <c r="G1046347" s="198"/>
      <c r="H1046347" s="198"/>
      <c r="I1046347" s="198"/>
      <c r="J1046347" s="198"/>
      <c r="K1046347" s="198"/>
      <c r="M1046347" s="198"/>
      <c r="N1046347" s="198"/>
      <c r="P1046347" s="2"/>
      <c r="U1046347" s="270"/>
      <c r="AA1046347" s="268"/>
      <c r="AC1046347" s="269"/>
    </row>
    <row r="1046348" spans="1:29" s="119" customFormat="1">
      <c r="A1046348" s="254"/>
      <c r="B1046348" s="198"/>
      <c r="C1046348" s="265"/>
      <c r="D1046348" s="265"/>
      <c r="E1046348" s="198"/>
      <c r="G1046348" s="198"/>
      <c r="H1046348" s="198"/>
      <c r="I1046348" s="198"/>
      <c r="J1046348" s="198"/>
      <c r="K1046348" s="198"/>
      <c r="M1046348" s="198"/>
      <c r="N1046348" s="198"/>
      <c r="P1046348" s="2"/>
      <c r="U1046348" s="270"/>
      <c r="AA1046348" s="268"/>
      <c r="AC1046348" s="269"/>
    </row>
    <row r="1046349" spans="1:29" s="119" customFormat="1">
      <c r="A1046349" s="254"/>
      <c r="B1046349" s="198"/>
      <c r="C1046349" s="265"/>
      <c r="D1046349" s="265"/>
      <c r="E1046349" s="198"/>
      <c r="G1046349" s="198"/>
      <c r="H1046349" s="198"/>
      <c r="I1046349" s="198"/>
      <c r="J1046349" s="198"/>
      <c r="K1046349" s="198"/>
      <c r="M1046349" s="198"/>
      <c r="N1046349" s="198"/>
      <c r="P1046349" s="2"/>
      <c r="U1046349" s="270"/>
      <c r="AA1046349" s="268"/>
      <c r="AC1046349" s="269"/>
    </row>
    <row r="1046350" spans="1:29" s="119" customFormat="1">
      <c r="A1046350" s="254"/>
      <c r="B1046350" s="198"/>
      <c r="C1046350" s="265"/>
      <c r="D1046350" s="265"/>
      <c r="E1046350" s="198"/>
      <c r="G1046350" s="198"/>
      <c r="H1046350" s="198"/>
      <c r="I1046350" s="198"/>
      <c r="J1046350" s="198"/>
      <c r="K1046350" s="198"/>
      <c r="M1046350" s="198"/>
      <c r="N1046350" s="198"/>
      <c r="P1046350" s="2"/>
      <c r="U1046350" s="270"/>
      <c r="AA1046350" s="268"/>
      <c r="AC1046350" s="269"/>
    </row>
    <row r="1046351" spans="1:29" s="119" customFormat="1">
      <c r="A1046351" s="254"/>
      <c r="B1046351" s="198"/>
      <c r="C1046351" s="265"/>
      <c r="D1046351" s="265"/>
      <c r="E1046351" s="198"/>
      <c r="G1046351" s="198"/>
      <c r="H1046351" s="198"/>
      <c r="I1046351" s="198"/>
      <c r="J1046351" s="198"/>
      <c r="K1046351" s="198"/>
      <c r="M1046351" s="198"/>
      <c r="N1046351" s="198"/>
      <c r="P1046351" s="2"/>
      <c r="U1046351" s="270"/>
      <c r="AA1046351" s="268"/>
      <c r="AC1046351" s="269"/>
    </row>
    <row r="1046352" spans="1:29" s="119" customFormat="1">
      <c r="A1046352" s="254"/>
      <c r="B1046352" s="198"/>
      <c r="C1046352" s="265"/>
      <c r="D1046352" s="265"/>
      <c r="E1046352" s="198"/>
      <c r="G1046352" s="198"/>
      <c r="H1046352" s="198"/>
      <c r="I1046352" s="198"/>
      <c r="J1046352" s="198"/>
      <c r="K1046352" s="198"/>
      <c r="M1046352" s="198"/>
      <c r="N1046352" s="198"/>
      <c r="P1046352" s="2"/>
      <c r="U1046352" s="270"/>
      <c r="AA1046352" s="268"/>
      <c r="AC1046352" s="269"/>
    </row>
    <row r="1046353" spans="1:29" s="119" customFormat="1">
      <c r="A1046353" s="254"/>
      <c r="B1046353" s="198"/>
      <c r="C1046353" s="265"/>
      <c r="D1046353" s="265"/>
      <c r="E1046353" s="198"/>
      <c r="G1046353" s="198"/>
      <c r="H1046353" s="198"/>
      <c r="I1046353" s="198"/>
      <c r="J1046353" s="198"/>
      <c r="K1046353" s="198"/>
      <c r="M1046353" s="198"/>
      <c r="N1046353" s="198"/>
      <c r="P1046353" s="2"/>
      <c r="U1046353" s="270"/>
      <c r="AA1046353" s="268"/>
      <c r="AC1046353" s="269"/>
    </row>
    <row r="1046354" spans="1:29" s="119" customFormat="1">
      <c r="A1046354" s="254"/>
      <c r="B1046354" s="198"/>
      <c r="C1046354" s="265"/>
      <c r="D1046354" s="265"/>
      <c r="E1046354" s="198"/>
      <c r="G1046354" s="198"/>
      <c r="H1046354" s="198"/>
      <c r="I1046354" s="198"/>
      <c r="J1046354" s="198"/>
      <c r="K1046354" s="198"/>
      <c r="M1046354" s="198"/>
      <c r="N1046354" s="198"/>
      <c r="P1046354" s="2"/>
      <c r="U1046354" s="270"/>
      <c r="AA1046354" s="268"/>
      <c r="AC1046354" s="269"/>
    </row>
    <row r="1046355" spans="1:29" s="119" customFormat="1">
      <c r="A1046355" s="254"/>
      <c r="B1046355" s="198"/>
      <c r="C1046355" s="265"/>
      <c r="D1046355" s="265"/>
      <c r="E1046355" s="198"/>
      <c r="G1046355" s="198"/>
      <c r="H1046355" s="198"/>
      <c r="I1046355" s="198"/>
      <c r="J1046355" s="198"/>
      <c r="K1046355" s="198"/>
      <c r="M1046355" s="198"/>
      <c r="N1046355" s="198"/>
      <c r="P1046355" s="2"/>
      <c r="U1046355" s="270"/>
      <c r="AA1046355" s="268"/>
      <c r="AC1046355" s="269"/>
    </row>
    <row r="1046356" spans="1:29" s="119" customFormat="1">
      <c r="A1046356" s="254"/>
      <c r="B1046356" s="198"/>
      <c r="C1046356" s="265"/>
      <c r="D1046356" s="265"/>
      <c r="E1046356" s="198"/>
      <c r="G1046356" s="198"/>
      <c r="H1046356" s="198"/>
      <c r="I1046356" s="198"/>
      <c r="J1046356" s="198"/>
      <c r="K1046356" s="198"/>
      <c r="M1046356" s="198"/>
      <c r="N1046356" s="198"/>
      <c r="P1046356" s="2"/>
      <c r="U1046356" s="270"/>
      <c r="AA1046356" s="268"/>
      <c r="AC1046356" s="269"/>
    </row>
    <row r="1046357" spans="1:29" s="119" customFormat="1">
      <c r="A1046357" s="254"/>
      <c r="B1046357" s="198"/>
      <c r="C1046357" s="265"/>
      <c r="D1046357" s="265"/>
      <c r="E1046357" s="198"/>
      <c r="G1046357" s="198"/>
      <c r="H1046357" s="198"/>
      <c r="I1046357" s="198"/>
      <c r="J1046357" s="198"/>
      <c r="K1046357" s="198"/>
      <c r="M1046357" s="198"/>
      <c r="N1046357" s="198"/>
      <c r="P1046357" s="2"/>
      <c r="U1046357" s="270"/>
      <c r="AA1046357" s="268"/>
      <c r="AC1046357" s="269"/>
    </row>
    <row r="1046358" spans="1:29" s="119" customFormat="1">
      <c r="A1046358" s="254"/>
      <c r="B1046358" s="198"/>
      <c r="C1046358" s="265"/>
      <c r="D1046358" s="265"/>
      <c r="E1046358" s="198"/>
      <c r="G1046358" s="198"/>
      <c r="H1046358" s="198"/>
      <c r="I1046358" s="198"/>
      <c r="J1046358" s="198"/>
      <c r="K1046358" s="198"/>
      <c r="M1046358" s="198"/>
      <c r="N1046358" s="198"/>
      <c r="P1046358" s="2"/>
      <c r="U1046358" s="270"/>
      <c r="AA1046358" s="268"/>
      <c r="AC1046358" s="269"/>
    </row>
    <row r="1046359" spans="1:29" s="119" customFormat="1">
      <c r="A1046359" s="254"/>
      <c r="B1046359" s="198"/>
      <c r="C1046359" s="265"/>
      <c r="D1046359" s="265"/>
      <c r="E1046359" s="198"/>
      <c r="G1046359" s="198"/>
      <c r="H1046359" s="198"/>
      <c r="I1046359" s="198"/>
      <c r="J1046359" s="198"/>
      <c r="K1046359" s="198"/>
      <c r="M1046359" s="198"/>
      <c r="N1046359" s="198"/>
      <c r="P1046359" s="2"/>
      <c r="U1046359" s="270"/>
      <c r="AA1046359" s="268"/>
      <c r="AC1046359" s="269"/>
    </row>
    <row r="1046360" spans="1:29" s="119" customFormat="1">
      <c r="A1046360" s="254"/>
      <c r="B1046360" s="198"/>
      <c r="C1046360" s="265"/>
      <c r="D1046360" s="265"/>
      <c r="E1046360" s="198"/>
      <c r="G1046360" s="198"/>
      <c r="H1046360" s="198"/>
      <c r="I1046360" s="198"/>
      <c r="J1046360" s="198"/>
      <c r="K1046360" s="198"/>
      <c r="M1046360" s="198"/>
      <c r="N1046360" s="198"/>
      <c r="P1046360" s="2"/>
      <c r="U1046360" s="270"/>
      <c r="AA1046360" s="268"/>
      <c r="AC1046360" s="269"/>
    </row>
    <row r="1046361" spans="1:29" s="119" customFormat="1">
      <c r="A1046361" s="254"/>
      <c r="B1046361" s="198"/>
      <c r="C1046361" s="265"/>
      <c r="D1046361" s="265"/>
      <c r="E1046361" s="198"/>
      <c r="G1046361" s="198"/>
      <c r="H1046361" s="198"/>
      <c r="I1046361" s="198"/>
      <c r="J1046361" s="198"/>
      <c r="K1046361" s="198"/>
      <c r="M1046361" s="198"/>
      <c r="N1046361" s="198"/>
      <c r="P1046361" s="2"/>
      <c r="U1046361" s="270"/>
      <c r="AA1046361" s="268"/>
      <c r="AC1046361" s="269"/>
    </row>
    <row r="1046362" spans="1:29" s="119" customFormat="1">
      <c r="A1046362" s="254"/>
      <c r="B1046362" s="198"/>
      <c r="C1046362" s="265"/>
      <c r="D1046362" s="265"/>
      <c r="E1046362" s="198"/>
      <c r="G1046362" s="198"/>
      <c r="H1046362" s="198"/>
      <c r="I1046362" s="198"/>
      <c r="J1046362" s="198"/>
      <c r="K1046362" s="198"/>
      <c r="M1046362" s="198"/>
      <c r="N1046362" s="198"/>
      <c r="P1046362" s="2"/>
      <c r="U1046362" s="270"/>
      <c r="AA1046362" s="268"/>
      <c r="AC1046362" s="269"/>
    </row>
    <row r="1046363" spans="1:29" s="119" customFormat="1">
      <c r="A1046363" s="254"/>
      <c r="B1046363" s="198"/>
      <c r="C1046363" s="265"/>
      <c r="D1046363" s="265"/>
      <c r="E1046363" s="198"/>
      <c r="G1046363" s="198"/>
      <c r="H1046363" s="198"/>
      <c r="I1046363" s="198"/>
      <c r="J1046363" s="198"/>
      <c r="K1046363" s="198"/>
      <c r="M1046363" s="198"/>
      <c r="N1046363" s="198"/>
      <c r="P1046363" s="2"/>
      <c r="U1046363" s="270"/>
      <c r="AA1046363" s="268"/>
      <c r="AC1046363" s="269"/>
    </row>
    <row r="1046364" spans="1:29" s="119" customFormat="1">
      <c r="A1046364" s="254"/>
      <c r="B1046364" s="198"/>
      <c r="C1046364" s="265"/>
      <c r="D1046364" s="265"/>
      <c r="E1046364" s="198"/>
      <c r="G1046364" s="198"/>
      <c r="H1046364" s="198"/>
      <c r="I1046364" s="198"/>
      <c r="J1046364" s="198"/>
      <c r="K1046364" s="198"/>
      <c r="M1046364" s="198"/>
      <c r="N1046364" s="198"/>
      <c r="P1046364" s="2"/>
      <c r="U1046364" s="270"/>
      <c r="AA1046364" s="268"/>
      <c r="AC1046364" s="269"/>
    </row>
    <row r="1046365" spans="1:29" s="119" customFormat="1">
      <c r="A1046365" s="254"/>
      <c r="B1046365" s="198"/>
      <c r="C1046365" s="265"/>
      <c r="D1046365" s="265"/>
      <c r="E1046365" s="198"/>
      <c r="G1046365" s="198"/>
      <c r="H1046365" s="198"/>
      <c r="I1046365" s="198"/>
      <c r="J1046365" s="198"/>
      <c r="K1046365" s="198"/>
      <c r="M1046365" s="198"/>
      <c r="N1046365" s="198"/>
      <c r="P1046365" s="2"/>
      <c r="U1046365" s="270"/>
      <c r="AA1046365" s="268"/>
      <c r="AC1046365" s="269"/>
    </row>
    <row r="1046366" spans="1:29" s="119" customFormat="1">
      <c r="A1046366" s="254"/>
      <c r="B1046366" s="198"/>
      <c r="C1046366" s="265"/>
      <c r="D1046366" s="265"/>
      <c r="E1046366" s="198"/>
      <c r="G1046366" s="198"/>
      <c r="H1046366" s="198"/>
      <c r="I1046366" s="198"/>
      <c r="J1046366" s="198"/>
      <c r="K1046366" s="198"/>
      <c r="M1046366" s="198"/>
      <c r="N1046366" s="198"/>
      <c r="P1046366" s="2"/>
      <c r="U1046366" s="270"/>
      <c r="AA1046366" s="268"/>
      <c r="AC1046366" s="269"/>
    </row>
    <row r="1046367" spans="1:29" s="119" customFormat="1">
      <c r="A1046367" s="254"/>
      <c r="B1046367" s="198"/>
      <c r="C1046367" s="265"/>
      <c r="D1046367" s="265"/>
      <c r="E1046367" s="198"/>
      <c r="G1046367" s="198"/>
      <c r="H1046367" s="198"/>
      <c r="I1046367" s="198"/>
      <c r="J1046367" s="198"/>
      <c r="K1046367" s="198"/>
      <c r="M1046367" s="198"/>
      <c r="N1046367" s="198"/>
      <c r="P1046367" s="2"/>
      <c r="U1046367" s="270"/>
      <c r="AA1046367" s="268"/>
      <c r="AC1046367" s="269"/>
    </row>
    <row r="1046368" spans="1:29" s="119" customFormat="1">
      <c r="A1046368" s="254"/>
      <c r="B1046368" s="198"/>
      <c r="C1046368" s="265"/>
      <c r="D1046368" s="265"/>
      <c r="E1046368" s="198"/>
      <c r="G1046368" s="198"/>
      <c r="H1046368" s="198"/>
      <c r="I1046368" s="198"/>
      <c r="J1046368" s="198"/>
      <c r="K1046368" s="198"/>
      <c r="M1046368" s="198"/>
      <c r="N1046368" s="198"/>
      <c r="P1046368" s="2"/>
      <c r="U1046368" s="270"/>
      <c r="AA1046368" s="268"/>
      <c r="AC1046368" s="269"/>
    </row>
    <row r="1046369" spans="1:29" s="119" customFormat="1">
      <c r="A1046369" s="254"/>
      <c r="B1046369" s="198"/>
      <c r="C1046369" s="265"/>
      <c r="D1046369" s="265"/>
      <c r="E1046369" s="198"/>
      <c r="G1046369" s="198"/>
      <c r="H1046369" s="198"/>
      <c r="I1046369" s="198"/>
      <c r="J1046369" s="198"/>
      <c r="K1046369" s="198"/>
      <c r="M1046369" s="198"/>
      <c r="N1046369" s="198"/>
      <c r="P1046369" s="2"/>
      <c r="U1046369" s="270"/>
      <c r="AA1046369" s="268"/>
      <c r="AC1046369" s="269"/>
    </row>
    <row r="1046370" spans="1:29" s="119" customFormat="1">
      <c r="A1046370" s="254"/>
      <c r="B1046370" s="198"/>
      <c r="C1046370" s="265"/>
      <c r="D1046370" s="265"/>
      <c r="E1046370" s="198"/>
      <c r="G1046370" s="198"/>
      <c r="H1046370" s="198"/>
      <c r="I1046370" s="198"/>
      <c r="J1046370" s="198"/>
      <c r="K1046370" s="198"/>
      <c r="M1046370" s="198"/>
      <c r="N1046370" s="198"/>
      <c r="P1046370" s="2"/>
      <c r="U1046370" s="270"/>
      <c r="AA1046370" s="268"/>
      <c r="AC1046370" s="269"/>
    </row>
    <row r="1046371" spans="1:29" s="119" customFormat="1">
      <c r="A1046371" s="254"/>
      <c r="B1046371" s="198"/>
      <c r="C1046371" s="265"/>
      <c r="D1046371" s="265"/>
      <c r="E1046371" s="198"/>
      <c r="G1046371" s="198"/>
      <c r="H1046371" s="198"/>
      <c r="I1046371" s="198"/>
      <c r="J1046371" s="198"/>
      <c r="K1046371" s="198"/>
      <c r="M1046371" s="198"/>
      <c r="N1046371" s="198"/>
      <c r="P1046371" s="2"/>
      <c r="U1046371" s="270"/>
      <c r="AA1046371" s="268"/>
      <c r="AC1046371" s="269"/>
    </row>
    <row r="1046372" spans="1:29" s="119" customFormat="1">
      <c r="A1046372" s="254"/>
      <c r="B1046372" s="198"/>
      <c r="C1046372" s="265"/>
      <c r="D1046372" s="265"/>
      <c r="E1046372" s="198"/>
      <c r="G1046372" s="198"/>
      <c r="H1046372" s="198"/>
      <c r="I1046372" s="198"/>
      <c r="J1046372" s="198"/>
      <c r="K1046372" s="198"/>
      <c r="M1046372" s="198"/>
      <c r="N1046372" s="198"/>
      <c r="P1046372" s="2"/>
      <c r="U1046372" s="270"/>
      <c r="AA1046372" s="268"/>
      <c r="AC1046372" s="269"/>
    </row>
    <row r="1046373" spans="1:29" s="119" customFormat="1">
      <c r="A1046373" s="254"/>
      <c r="B1046373" s="198"/>
      <c r="C1046373" s="265"/>
      <c r="D1046373" s="265"/>
      <c r="E1046373" s="198"/>
      <c r="G1046373" s="198"/>
      <c r="H1046373" s="198"/>
      <c r="I1046373" s="198"/>
      <c r="J1046373" s="198"/>
      <c r="K1046373" s="198"/>
      <c r="M1046373" s="198"/>
      <c r="N1046373" s="198"/>
      <c r="P1046373" s="2"/>
      <c r="U1046373" s="270"/>
      <c r="AA1046373" s="268"/>
      <c r="AC1046373" s="269"/>
    </row>
    <row r="1046374" spans="1:29" s="119" customFormat="1">
      <c r="A1046374" s="254"/>
      <c r="B1046374" s="198"/>
      <c r="C1046374" s="265"/>
      <c r="D1046374" s="265"/>
      <c r="E1046374" s="198"/>
      <c r="G1046374" s="198"/>
      <c r="H1046374" s="198"/>
      <c r="I1046374" s="198"/>
      <c r="J1046374" s="198"/>
      <c r="K1046374" s="198"/>
      <c r="M1046374" s="198"/>
      <c r="N1046374" s="198"/>
      <c r="P1046374" s="2"/>
      <c r="U1046374" s="270"/>
      <c r="AA1046374" s="268"/>
      <c r="AC1046374" s="269"/>
    </row>
    <row r="1046375" spans="1:29" s="119" customFormat="1">
      <c r="A1046375" s="254"/>
      <c r="B1046375" s="198"/>
      <c r="C1046375" s="265"/>
      <c r="D1046375" s="265"/>
      <c r="E1046375" s="198"/>
      <c r="G1046375" s="198"/>
      <c r="H1046375" s="198"/>
      <c r="I1046375" s="198"/>
      <c r="J1046375" s="198"/>
      <c r="K1046375" s="198"/>
      <c r="M1046375" s="198"/>
      <c r="N1046375" s="198"/>
      <c r="P1046375" s="2"/>
      <c r="U1046375" s="270"/>
      <c r="AA1046375" s="268"/>
      <c r="AC1046375" s="269"/>
    </row>
    <row r="1046376" spans="1:29" s="119" customFormat="1">
      <c r="A1046376" s="254"/>
      <c r="B1046376" s="198"/>
      <c r="C1046376" s="265"/>
      <c r="D1046376" s="265"/>
      <c r="E1046376" s="198"/>
      <c r="G1046376" s="198"/>
      <c r="H1046376" s="198"/>
      <c r="I1046376" s="198"/>
      <c r="J1046376" s="198"/>
      <c r="K1046376" s="198"/>
      <c r="M1046376" s="198"/>
      <c r="N1046376" s="198"/>
      <c r="P1046376" s="2"/>
      <c r="U1046376" s="270"/>
      <c r="AA1046376" s="268"/>
      <c r="AC1046376" s="269"/>
    </row>
    <row r="1046377" spans="1:29" s="119" customFormat="1">
      <c r="A1046377" s="254"/>
      <c r="B1046377" s="198"/>
      <c r="C1046377" s="265"/>
      <c r="D1046377" s="265"/>
      <c r="E1046377" s="198"/>
      <c r="G1046377" s="198"/>
      <c r="H1046377" s="198"/>
      <c r="I1046377" s="198"/>
      <c r="J1046377" s="198"/>
      <c r="K1046377" s="198"/>
      <c r="M1046377" s="198"/>
      <c r="N1046377" s="198"/>
      <c r="P1046377" s="2"/>
      <c r="U1046377" s="270"/>
      <c r="AA1046377" s="268"/>
      <c r="AC1046377" s="269"/>
    </row>
    <row r="1046378" spans="1:29" s="119" customFormat="1">
      <c r="A1046378" s="254"/>
      <c r="B1046378" s="198"/>
      <c r="C1046378" s="265"/>
      <c r="D1046378" s="265"/>
      <c r="E1046378" s="198"/>
      <c r="G1046378" s="198"/>
      <c r="H1046378" s="198"/>
      <c r="I1046378" s="198"/>
      <c r="J1046378" s="198"/>
      <c r="K1046378" s="198"/>
      <c r="M1046378" s="198"/>
      <c r="N1046378" s="198"/>
      <c r="P1046378" s="2"/>
      <c r="U1046378" s="270"/>
      <c r="AA1046378" s="268"/>
      <c r="AC1046378" s="269"/>
    </row>
    <row r="1046379" spans="1:29" s="119" customFormat="1">
      <c r="A1046379" s="254"/>
      <c r="B1046379" s="198"/>
      <c r="C1046379" s="265"/>
      <c r="D1046379" s="265"/>
      <c r="E1046379" s="198"/>
      <c r="G1046379" s="198"/>
      <c r="H1046379" s="198"/>
      <c r="I1046379" s="198"/>
      <c r="J1046379" s="198"/>
      <c r="K1046379" s="198"/>
      <c r="M1046379" s="198"/>
      <c r="N1046379" s="198"/>
      <c r="P1046379" s="2"/>
      <c r="U1046379" s="270"/>
      <c r="AA1046379" s="268"/>
      <c r="AC1046379" s="269"/>
    </row>
    <row r="1046380" spans="1:29" s="119" customFormat="1">
      <c r="A1046380" s="254"/>
      <c r="B1046380" s="198"/>
      <c r="C1046380" s="265"/>
      <c r="D1046380" s="265"/>
      <c r="E1046380" s="198"/>
      <c r="G1046380" s="198"/>
      <c r="H1046380" s="198"/>
      <c r="I1046380" s="198"/>
      <c r="J1046380" s="198"/>
      <c r="K1046380" s="198"/>
      <c r="M1046380" s="198"/>
      <c r="N1046380" s="198"/>
      <c r="P1046380" s="2"/>
      <c r="U1046380" s="270"/>
      <c r="AA1046380" s="268"/>
      <c r="AC1046380" s="269"/>
    </row>
    <row r="1046381" spans="1:29" s="119" customFormat="1">
      <c r="A1046381" s="254"/>
      <c r="B1046381" s="198"/>
      <c r="C1046381" s="265"/>
      <c r="D1046381" s="265"/>
      <c r="E1046381" s="198"/>
      <c r="G1046381" s="198"/>
      <c r="H1046381" s="198"/>
      <c r="I1046381" s="198"/>
      <c r="J1046381" s="198"/>
      <c r="K1046381" s="198"/>
      <c r="M1046381" s="198"/>
      <c r="N1046381" s="198"/>
      <c r="P1046381" s="2"/>
      <c r="U1046381" s="270"/>
      <c r="AA1046381" s="268"/>
      <c r="AC1046381" s="269"/>
    </row>
    <row r="1046382" spans="1:29" s="119" customFormat="1">
      <c r="A1046382" s="254"/>
      <c r="B1046382" s="198"/>
      <c r="C1046382" s="265"/>
      <c r="D1046382" s="265"/>
      <c r="E1046382" s="198"/>
      <c r="G1046382" s="198"/>
      <c r="H1046382" s="198"/>
      <c r="I1046382" s="198"/>
      <c r="J1046382" s="198"/>
      <c r="K1046382" s="198"/>
      <c r="M1046382" s="198"/>
      <c r="N1046382" s="198"/>
      <c r="P1046382" s="2"/>
      <c r="U1046382" s="270"/>
      <c r="AA1046382" s="268"/>
      <c r="AC1046382" s="269"/>
    </row>
    <row r="1046383" spans="1:29" s="119" customFormat="1">
      <c r="A1046383" s="254"/>
      <c r="B1046383" s="198"/>
      <c r="C1046383" s="265"/>
      <c r="D1046383" s="265"/>
      <c r="E1046383" s="198"/>
      <c r="G1046383" s="198"/>
      <c r="H1046383" s="198"/>
      <c r="I1046383" s="198"/>
      <c r="J1046383" s="198"/>
      <c r="K1046383" s="198"/>
      <c r="M1046383" s="198"/>
      <c r="N1046383" s="198"/>
      <c r="P1046383" s="2"/>
      <c r="U1046383" s="270"/>
      <c r="AA1046383" s="268"/>
      <c r="AC1046383" s="269"/>
    </row>
    <row r="1046384" spans="1:29" s="119" customFormat="1">
      <c r="A1046384" s="254"/>
      <c r="B1046384" s="198"/>
      <c r="C1046384" s="265"/>
      <c r="D1046384" s="265"/>
      <c r="E1046384" s="198"/>
      <c r="G1046384" s="198"/>
      <c r="H1046384" s="198"/>
      <c r="I1046384" s="198"/>
      <c r="J1046384" s="198"/>
      <c r="K1046384" s="198"/>
      <c r="M1046384" s="198"/>
      <c r="N1046384" s="198"/>
      <c r="P1046384" s="2"/>
      <c r="U1046384" s="270"/>
      <c r="AA1046384" s="268"/>
      <c r="AC1046384" s="269"/>
    </row>
    <row r="1046385" spans="1:29" s="119" customFormat="1">
      <c r="A1046385" s="254"/>
      <c r="B1046385" s="198"/>
      <c r="C1046385" s="265"/>
      <c r="D1046385" s="265"/>
      <c r="E1046385" s="198"/>
      <c r="G1046385" s="198"/>
      <c r="H1046385" s="198"/>
      <c r="I1046385" s="198"/>
      <c r="J1046385" s="198"/>
      <c r="K1046385" s="198"/>
      <c r="M1046385" s="198"/>
      <c r="N1046385" s="198"/>
      <c r="P1046385" s="2"/>
      <c r="U1046385" s="270"/>
      <c r="AA1046385" s="268"/>
      <c r="AC1046385" s="269"/>
    </row>
    <row r="1046386" spans="1:29" s="119" customFormat="1">
      <c r="A1046386" s="254"/>
      <c r="B1046386" s="198"/>
      <c r="C1046386" s="265"/>
      <c r="D1046386" s="265"/>
      <c r="E1046386" s="198"/>
      <c r="G1046386" s="198"/>
      <c r="H1046386" s="198"/>
      <c r="I1046386" s="198"/>
      <c r="J1046386" s="198"/>
      <c r="K1046386" s="198"/>
      <c r="M1046386" s="198"/>
      <c r="N1046386" s="198"/>
      <c r="P1046386" s="2"/>
      <c r="U1046386" s="270"/>
      <c r="AA1046386" s="268"/>
      <c r="AC1046386" s="269"/>
    </row>
    <row r="1046387" spans="1:29" s="119" customFormat="1">
      <c r="A1046387" s="254"/>
      <c r="B1046387" s="198"/>
      <c r="C1046387" s="265"/>
      <c r="D1046387" s="265"/>
      <c r="E1046387" s="198"/>
      <c r="G1046387" s="198"/>
      <c r="H1046387" s="198"/>
      <c r="I1046387" s="198"/>
      <c r="J1046387" s="198"/>
      <c r="K1046387" s="198"/>
      <c r="M1046387" s="198"/>
      <c r="N1046387" s="198"/>
      <c r="P1046387" s="2"/>
      <c r="U1046387" s="270"/>
      <c r="AA1046387" s="268"/>
      <c r="AC1046387" s="269"/>
    </row>
    <row r="1046388" spans="1:29" s="119" customFormat="1">
      <c r="A1046388" s="254"/>
      <c r="B1046388" s="198"/>
      <c r="C1046388" s="265"/>
      <c r="D1046388" s="265"/>
      <c r="E1046388" s="198"/>
      <c r="G1046388" s="198"/>
      <c r="H1046388" s="198"/>
      <c r="I1046388" s="198"/>
      <c r="J1046388" s="198"/>
      <c r="K1046388" s="198"/>
      <c r="M1046388" s="198"/>
      <c r="N1046388" s="198"/>
      <c r="P1046388" s="2"/>
      <c r="U1046388" s="270"/>
      <c r="AA1046388" s="268"/>
      <c r="AC1046388" s="269"/>
    </row>
    <row r="1046389" spans="1:29" s="119" customFormat="1">
      <c r="A1046389" s="254"/>
      <c r="B1046389" s="198"/>
      <c r="C1046389" s="265"/>
      <c r="D1046389" s="265"/>
      <c r="E1046389" s="198"/>
      <c r="G1046389" s="198"/>
      <c r="H1046389" s="198"/>
      <c r="I1046389" s="198"/>
      <c r="J1046389" s="198"/>
      <c r="K1046389" s="198"/>
      <c r="M1046389" s="198"/>
      <c r="N1046389" s="198"/>
      <c r="P1046389" s="2"/>
      <c r="U1046389" s="270"/>
      <c r="AA1046389" s="268"/>
      <c r="AC1046389" s="269"/>
    </row>
    <row r="1046390" spans="1:29" s="119" customFormat="1">
      <c r="A1046390" s="254"/>
      <c r="B1046390" s="198"/>
      <c r="C1046390" s="265"/>
      <c r="D1046390" s="265"/>
      <c r="E1046390" s="198"/>
      <c r="G1046390" s="198"/>
      <c r="H1046390" s="198"/>
      <c r="I1046390" s="198"/>
      <c r="J1046390" s="198"/>
      <c r="K1046390" s="198"/>
      <c r="M1046390" s="198"/>
      <c r="N1046390" s="198"/>
      <c r="P1046390" s="2"/>
      <c r="U1046390" s="270"/>
      <c r="AA1046390" s="268"/>
      <c r="AC1046390" s="269"/>
    </row>
    <row r="1046391" spans="1:29" s="119" customFormat="1">
      <c r="A1046391" s="254"/>
      <c r="B1046391" s="198"/>
      <c r="C1046391" s="265"/>
      <c r="D1046391" s="265"/>
      <c r="E1046391" s="198"/>
      <c r="G1046391" s="198"/>
      <c r="H1046391" s="198"/>
      <c r="I1046391" s="198"/>
      <c r="J1046391" s="198"/>
      <c r="K1046391" s="198"/>
      <c r="M1046391" s="198"/>
      <c r="N1046391" s="198"/>
      <c r="P1046391" s="2"/>
      <c r="U1046391" s="270"/>
      <c r="AA1046391" s="268"/>
      <c r="AC1046391" s="269"/>
    </row>
    <row r="1046392" spans="1:29" s="119" customFormat="1">
      <c r="A1046392" s="254"/>
      <c r="B1046392" s="198"/>
      <c r="C1046392" s="265"/>
      <c r="D1046392" s="265"/>
      <c r="E1046392" s="198"/>
      <c r="G1046392" s="198"/>
      <c r="H1046392" s="198"/>
      <c r="I1046392" s="198"/>
      <c r="J1046392" s="198"/>
      <c r="K1046392" s="198"/>
      <c r="M1046392" s="198"/>
      <c r="N1046392" s="198"/>
      <c r="P1046392" s="2"/>
      <c r="U1046392" s="270"/>
      <c r="AA1046392" s="268"/>
      <c r="AC1046392" s="269"/>
    </row>
    <row r="1046393" spans="1:29" s="119" customFormat="1">
      <c r="A1046393" s="254"/>
      <c r="B1046393" s="198"/>
      <c r="C1046393" s="265"/>
      <c r="D1046393" s="265"/>
      <c r="E1046393" s="198"/>
      <c r="G1046393" s="198"/>
      <c r="H1046393" s="198"/>
      <c r="I1046393" s="198"/>
      <c r="J1046393" s="198"/>
      <c r="K1046393" s="198"/>
      <c r="M1046393" s="198"/>
      <c r="N1046393" s="198"/>
      <c r="P1046393" s="2"/>
      <c r="U1046393" s="270"/>
      <c r="AA1046393" s="268"/>
      <c r="AC1046393" s="269"/>
    </row>
    <row r="1046394" spans="1:29" s="119" customFormat="1">
      <c r="A1046394" s="254"/>
      <c r="B1046394" s="198"/>
      <c r="C1046394" s="265"/>
      <c r="D1046394" s="265"/>
      <c r="E1046394" s="198"/>
      <c r="G1046394" s="198"/>
      <c r="H1046394" s="198"/>
      <c r="I1046394" s="198"/>
      <c r="J1046394" s="198"/>
      <c r="K1046394" s="198"/>
      <c r="M1046394" s="198"/>
      <c r="N1046394" s="198"/>
      <c r="P1046394" s="2"/>
      <c r="U1046394" s="270"/>
      <c r="AA1046394" s="268"/>
      <c r="AC1046394" s="269"/>
    </row>
    <row r="1046395" spans="1:29" s="119" customFormat="1">
      <c r="A1046395" s="254"/>
      <c r="B1046395" s="198"/>
      <c r="C1046395" s="265"/>
      <c r="D1046395" s="265"/>
      <c r="E1046395" s="198"/>
      <c r="G1046395" s="198"/>
      <c r="H1046395" s="198"/>
      <c r="I1046395" s="198"/>
      <c r="J1046395" s="198"/>
      <c r="K1046395" s="198"/>
      <c r="M1046395" s="198"/>
      <c r="N1046395" s="198"/>
      <c r="P1046395" s="2"/>
      <c r="U1046395" s="270"/>
      <c r="AA1046395" s="268"/>
      <c r="AC1046395" s="269"/>
    </row>
    <row r="1046396" spans="1:29" s="119" customFormat="1">
      <c r="A1046396" s="254"/>
      <c r="B1046396" s="198"/>
      <c r="C1046396" s="265"/>
      <c r="D1046396" s="265"/>
      <c r="E1046396" s="198"/>
      <c r="G1046396" s="198"/>
      <c r="H1046396" s="198"/>
      <c r="I1046396" s="198"/>
      <c r="J1046396" s="198"/>
      <c r="K1046396" s="198"/>
      <c r="M1046396" s="198"/>
      <c r="N1046396" s="198"/>
      <c r="P1046396" s="2"/>
      <c r="U1046396" s="270"/>
      <c r="AA1046396" s="268"/>
      <c r="AC1046396" s="269"/>
    </row>
    <row r="1046397" spans="1:29" s="119" customFormat="1">
      <c r="A1046397" s="254"/>
      <c r="B1046397" s="198"/>
      <c r="C1046397" s="265"/>
      <c r="D1046397" s="265"/>
      <c r="E1046397" s="198"/>
      <c r="G1046397" s="198"/>
      <c r="H1046397" s="198"/>
      <c r="I1046397" s="198"/>
      <c r="J1046397" s="198"/>
      <c r="K1046397" s="198"/>
      <c r="M1046397" s="198"/>
      <c r="N1046397" s="198"/>
      <c r="P1046397" s="2"/>
      <c r="U1046397" s="270"/>
      <c r="AA1046397" s="268"/>
      <c r="AC1046397" s="269"/>
    </row>
    <row r="1046398" spans="1:29" s="119" customFormat="1">
      <c r="A1046398" s="254"/>
      <c r="B1046398" s="198"/>
      <c r="C1046398" s="265"/>
      <c r="D1046398" s="265"/>
      <c r="E1046398" s="198"/>
      <c r="G1046398" s="198"/>
      <c r="H1046398" s="198"/>
      <c r="I1046398" s="198"/>
      <c r="J1046398" s="198"/>
      <c r="K1046398" s="198"/>
      <c r="M1046398" s="198"/>
      <c r="N1046398" s="198"/>
      <c r="P1046398" s="2"/>
      <c r="U1046398" s="270"/>
      <c r="AA1046398" s="268"/>
      <c r="AC1046398" s="269"/>
    </row>
    <row r="1046399" spans="1:29" s="119" customFormat="1">
      <c r="A1046399" s="254"/>
      <c r="B1046399" s="198"/>
      <c r="C1046399" s="265"/>
      <c r="D1046399" s="265"/>
      <c r="E1046399" s="198"/>
      <c r="G1046399" s="198"/>
      <c r="H1046399" s="198"/>
      <c r="I1046399" s="198"/>
      <c r="J1046399" s="198"/>
      <c r="K1046399" s="198"/>
      <c r="M1046399" s="198"/>
      <c r="N1046399" s="198"/>
      <c r="P1046399" s="2"/>
      <c r="U1046399" s="270"/>
      <c r="AA1046399" s="268"/>
      <c r="AC1046399" s="269"/>
    </row>
    <row r="1046400" spans="1:29" s="119" customFormat="1">
      <c r="A1046400" s="254"/>
      <c r="B1046400" s="198"/>
      <c r="C1046400" s="265"/>
      <c r="D1046400" s="265"/>
      <c r="E1046400" s="198"/>
      <c r="G1046400" s="198"/>
      <c r="H1046400" s="198"/>
      <c r="I1046400" s="198"/>
      <c r="J1046400" s="198"/>
      <c r="K1046400" s="198"/>
      <c r="M1046400" s="198"/>
      <c r="N1046400" s="198"/>
      <c r="P1046400" s="2"/>
      <c r="U1046400" s="270"/>
      <c r="AA1046400" s="268"/>
      <c r="AC1046400" s="269"/>
    </row>
    <row r="1046401" spans="1:29" s="119" customFormat="1">
      <c r="A1046401" s="254"/>
      <c r="B1046401" s="198"/>
      <c r="C1046401" s="265"/>
      <c r="D1046401" s="265"/>
      <c r="E1046401" s="198"/>
      <c r="G1046401" s="198"/>
      <c r="H1046401" s="198"/>
      <c r="I1046401" s="198"/>
      <c r="J1046401" s="198"/>
      <c r="K1046401" s="198"/>
      <c r="M1046401" s="198"/>
      <c r="N1046401" s="198"/>
      <c r="P1046401" s="2"/>
      <c r="U1046401" s="270"/>
      <c r="AA1046401" s="268"/>
      <c r="AC1046401" s="269"/>
    </row>
    <row r="1046402" spans="1:29" s="119" customFormat="1">
      <c r="A1046402" s="254"/>
      <c r="B1046402" s="198"/>
      <c r="C1046402" s="265"/>
      <c r="D1046402" s="265"/>
      <c r="E1046402" s="198"/>
      <c r="G1046402" s="198"/>
      <c r="H1046402" s="198"/>
      <c r="I1046402" s="198"/>
      <c r="J1046402" s="198"/>
      <c r="K1046402" s="198"/>
      <c r="M1046402" s="198"/>
      <c r="N1046402" s="198"/>
      <c r="P1046402" s="2"/>
      <c r="U1046402" s="270"/>
      <c r="AA1046402" s="268"/>
      <c r="AC1046402" s="269"/>
    </row>
    <row r="1046403" spans="1:29" s="119" customFormat="1">
      <c r="A1046403" s="254"/>
      <c r="B1046403" s="198"/>
      <c r="C1046403" s="265"/>
      <c r="D1046403" s="265"/>
      <c r="E1046403" s="198"/>
      <c r="G1046403" s="198"/>
      <c r="H1046403" s="198"/>
      <c r="I1046403" s="198"/>
      <c r="J1046403" s="198"/>
      <c r="K1046403" s="198"/>
      <c r="M1046403" s="198"/>
      <c r="N1046403" s="198"/>
      <c r="P1046403" s="2"/>
      <c r="U1046403" s="270"/>
      <c r="AA1046403" s="268"/>
      <c r="AC1046403" s="269"/>
    </row>
    <row r="1046404" spans="1:29" s="119" customFormat="1">
      <c r="A1046404" s="254"/>
      <c r="B1046404" s="198"/>
      <c r="C1046404" s="265"/>
      <c r="D1046404" s="265"/>
      <c r="E1046404" s="198"/>
      <c r="G1046404" s="198"/>
      <c r="H1046404" s="198"/>
      <c r="I1046404" s="198"/>
      <c r="J1046404" s="198"/>
      <c r="K1046404" s="198"/>
      <c r="M1046404" s="198"/>
      <c r="N1046404" s="198"/>
      <c r="P1046404" s="2"/>
      <c r="U1046404" s="270"/>
      <c r="AA1046404" s="268"/>
      <c r="AC1046404" s="269"/>
    </row>
    <row r="1046405" spans="1:29" s="119" customFormat="1">
      <c r="A1046405" s="254"/>
      <c r="B1046405" s="198"/>
      <c r="C1046405" s="265"/>
      <c r="D1046405" s="265"/>
      <c r="E1046405" s="198"/>
      <c r="G1046405" s="198"/>
      <c r="H1046405" s="198"/>
      <c r="I1046405" s="198"/>
      <c r="J1046405" s="198"/>
      <c r="K1046405" s="198"/>
      <c r="M1046405" s="198"/>
      <c r="N1046405" s="198"/>
      <c r="P1046405" s="2"/>
      <c r="U1046405" s="270"/>
      <c r="AA1046405" s="268"/>
      <c r="AC1046405" s="269"/>
    </row>
    <row r="1046406" spans="1:29" s="119" customFormat="1">
      <c r="A1046406" s="254"/>
      <c r="B1046406" s="198"/>
      <c r="C1046406" s="265"/>
      <c r="D1046406" s="265"/>
      <c r="E1046406" s="198"/>
      <c r="G1046406" s="198"/>
      <c r="H1046406" s="198"/>
      <c r="I1046406" s="198"/>
      <c r="J1046406" s="198"/>
      <c r="K1046406" s="198"/>
      <c r="M1046406" s="198"/>
      <c r="N1046406" s="198"/>
      <c r="P1046406" s="2"/>
      <c r="U1046406" s="270"/>
      <c r="AA1046406" s="268"/>
      <c r="AC1046406" s="269"/>
    </row>
    <row r="1046407" spans="1:29" s="119" customFormat="1">
      <c r="A1046407" s="254"/>
      <c r="B1046407" s="198"/>
      <c r="C1046407" s="265"/>
      <c r="D1046407" s="265"/>
      <c r="E1046407" s="198"/>
      <c r="G1046407" s="198"/>
      <c r="H1046407" s="198"/>
      <c r="I1046407" s="198"/>
      <c r="J1046407" s="198"/>
      <c r="K1046407" s="198"/>
      <c r="M1046407" s="198"/>
      <c r="N1046407" s="198"/>
      <c r="P1046407" s="2"/>
      <c r="U1046407" s="270"/>
      <c r="AA1046407" s="268"/>
      <c r="AC1046407" s="269"/>
    </row>
    <row r="1046408" spans="1:29" s="119" customFormat="1">
      <c r="A1046408" s="254"/>
      <c r="B1046408" s="198"/>
      <c r="C1046408" s="265"/>
      <c r="D1046408" s="265"/>
      <c r="E1046408" s="198"/>
      <c r="G1046408" s="198"/>
      <c r="H1046408" s="198"/>
      <c r="I1046408" s="198"/>
      <c r="J1046408" s="198"/>
      <c r="K1046408" s="198"/>
      <c r="M1046408" s="198"/>
      <c r="N1046408" s="198"/>
      <c r="P1046408" s="2"/>
      <c r="U1046408" s="270"/>
      <c r="AA1046408" s="268"/>
      <c r="AC1046408" s="269"/>
    </row>
    <row r="1046409" spans="1:29" s="119" customFormat="1">
      <c r="A1046409" s="254"/>
      <c r="B1046409" s="198"/>
      <c r="C1046409" s="265"/>
      <c r="D1046409" s="265"/>
      <c r="E1046409" s="198"/>
      <c r="G1046409" s="198"/>
      <c r="H1046409" s="198"/>
      <c r="I1046409" s="198"/>
      <c r="J1046409" s="198"/>
      <c r="K1046409" s="198"/>
      <c r="M1046409" s="198"/>
      <c r="N1046409" s="198"/>
      <c r="P1046409" s="2"/>
      <c r="U1046409" s="270"/>
      <c r="AA1046409" s="268"/>
      <c r="AC1046409" s="269"/>
    </row>
    <row r="1046410" spans="1:29" s="119" customFormat="1">
      <c r="A1046410" s="254"/>
      <c r="B1046410" s="198"/>
      <c r="C1046410" s="265"/>
      <c r="D1046410" s="265"/>
      <c r="E1046410" s="198"/>
      <c r="G1046410" s="198"/>
      <c r="H1046410" s="198"/>
      <c r="I1046410" s="198"/>
      <c r="J1046410" s="198"/>
      <c r="K1046410" s="198"/>
      <c r="M1046410" s="198"/>
      <c r="N1046410" s="198"/>
      <c r="P1046410" s="2"/>
      <c r="U1046410" s="270"/>
      <c r="AA1046410" s="268"/>
      <c r="AC1046410" s="269"/>
    </row>
    <row r="1046411" spans="1:29" s="119" customFormat="1">
      <c r="A1046411" s="254"/>
      <c r="B1046411" s="198"/>
      <c r="C1046411" s="265"/>
      <c r="D1046411" s="265"/>
      <c r="E1046411" s="198"/>
      <c r="G1046411" s="198"/>
      <c r="H1046411" s="198"/>
      <c r="I1046411" s="198"/>
      <c r="J1046411" s="198"/>
      <c r="K1046411" s="198"/>
      <c r="M1046411" s="198"/>
      <c r="N1046411" s="198"/>
      <c r="P1046411" s="2"/>
      <c r="U1046411" s="270"/>
      <c r="AA1046411" s="268"/>
      <c r="AC1046411" s="269"/>
    </row>
    <row r="1046412" spans="1:29" s="119" customFormat="1">
      <c r="A1046412" s="254"/>
      <c r="B1046412" s="198"/>
      <c r="C1046412" s="265"/>
      <c r="D1046412" s="265"/>
      <c r="E1046412" s="198"/>
      <c r="G1046412" s="198"/>
      <c r="H1046412" s="198"/>
      <c r="I1046412" s="198"/>
      <c r="J1046412" s="198"/>
      <c r="K1046412" s="198"/>
      <c r="M1046412" s="198"/>
      <c r="N1046412" s="198"/>
      <c r="P1046412" s="2"/>
      <c r="U1046412" s="270"/>
      <c r="AA1046412" s="268"/>
      <c r="AC1046412" s="269"/>
    </row>
    <row r="1046413" spans="1:29" s="119" customFormat="1">
      <c r="A1046413" s="254"/>
      <c r="B1046413" s="198"/>
      <c r="C1046413" s="265"/>
      <c r="D1046413" s="265"/>
      <c r="E1046413" s="198"/>
      <c r="G1046413" s="198"/>
      <c r="H1046413" s="198"/>
      <c r="I1046413" s="198"/>
      <c r="J1046413" s="198"/>
      <c r="K1046413" s="198"/>
      <c r="M1046413" s="198"/>
      <c r="N1046413" s="198"/>
      <c r="P1046413" s="2"/>
      <c r="U1046413" s="270"/>
      <c r="AA1046413" s="268"/>
      <c r="AC1046413" s="269"/>
    </row>
    <row r="1046414" spans="1:29" s="119" customFormat="1">
      <c r="A1046414" s="254"/>
      <c r="B1046414" s="198"/>
      <c r="C1046414" s="265"/>
      <c r="D1046414" s="265"/>
      <c r="E1046414" s="198"/>
      <c r="G1046414" s="198"/>
      <c r="H1046414" s="198"/>
      <c r="I1046414" s="198"/>
      <c r="J1046414" s="198"/>
      <c r="K1046414" s="198"/>
      <c r="M1046414" s="198"/>
      <c r="N1046414" s="198"/>
      <c r="P1046414" s="2"/>
      <c r="U1046414" s="270"/>
      <c r="AA1046414" s="268"/>
      <c r="AC1046414" s="269"/>
    </row>
    <row r="1046415" spans="1:29" s="119" customFormat="1">
      <c r="A1046415" s="254"/>
      <c r="B1046415" s="198"/>
      <c r="C1046415" s="265"/>
      <c r="D1046415" s="265"/>
      <c r="E1046415" s="198"/>
      <c r="G1046415" s="198"/>
      <c r="H1046415" s="198"/>
      <c r="I1046415" s="198"/>
      <c r="J1046415" s="198"/>
      <c r="K1046415" s="198"/>
      <c r="M1046415" s="198"/>
      <c r="N1046415" s="198"/>
      <c r="P1046415" s="2"/>
      <c r="U1046415" s="270"/>
      <c r="AA1046415" s="268"/>
      <c r="AC1046415" s="269"/>
    </row>
    <row r="1046416" spans="1:29" s="119" customFormat="1">
      <c r="A1046416" s="254"/>
      <c r="B1046416" s="198"/>
      <c r="C1046416" s="265"/>
      <c r="D1046416" s="265"/>
      <c r="E1046416" s="198"/>
      <c r="G1046416" s="198"/>
      <c r="H1046416" s="198"/>
      <c r="I1046416" s="198"/>
      <c r="J1046416" s="198"/>
      <c r="K1046416" s="198"/>
      <c r="M1046416" s="198"/>
      <c r="N1046416" s="198"/>
      <c r="P1046416" s="2"/>
      <c r="U1046416" s="270"/>
      <c r="AA1046416" s="268"/>
      <c r="AC1046416" s="269"/>
    </row>
    <row r="1046417" spans="1:29" s="119" customFormat="1">
      <c r="A1046417" s="254"/>
      <c r="B1046417" s="198"/>
      <c r="C1046417" s="265"/>
      <c r="D1046417" s="265"/>
      <c r="E1046417" s="198"/>
      <c r="G1046417" s="198"/>
      <c r="H1046417" s="198"/>
      <c r="I1046417" s="198"/>
      <c r="J1046417" s="198"/>
      <c r="K1046417" s="198"/>
      <c r="M1046417" s="198"/>
      <c r="N1046417" s="198"/>
      <c r="P1046417" s="2"/>
      <c r="U1046417" s="270"/>
      <c r="AA1046417" s="268"/>
      <c r="AC1046417" s="269"/>
    </row>
    <row r="1046418" spans="1:29" s="119" customFormat="1">
      <c r="A1046418" s="254"/>
      <c r="B1046418" s="198"/>
      <c r="C1046418" s="265"/>
      <c r="D1046418" s="265"/>
      <c r="E1046418" s="198"/>
      <c r="G1046418" s="198"/>
      <c r="H1046418" s="198"/>
      <c r="I1046418" s="198"/>
      <c r="J1046418" s="198"/>
      <c r="K1046418" s="198"/>
      <c r="M1046418" s="198"/>
      <c r="N1046418" s="198"/>
      <c r="P1046418" s="2"/>
      <c r="U1046418" s="270"/>
      <c r="AA1046418" s="268"/>
      <c r="AC1046418" s="269"/>
    </row>
    <row r="1046419" spans="1:29" s="119" customFormat="1">
      <c r="A1046419" s="254"/>
      <c r="B1046419" s="198"/>
      <c r="C1046419" s="265"/>
      <c r="D1046419" s="265"/>
      <c r="E1046419" s="198"/>
      <c r="G1046419" s="198"/>
      <c r="H1046419" s="198"/>
      <c r="I1046419" s="198"/>
      <c r="J1046419" s="198"/>
      <c r="K1046419" s="198"/>
      <c r="M1046419" s="198"/>
      <c r="N1046419" s="198"/>
      <c r="P1046419" s="2"/>
      <c r="U1046419" s="270"/>
      <c r="AA1046419" s="268"/>
      <c r="AC1046419" s="269"/>
    </row>
    <row r="1046420" spans="1:29" s="119" customFormat="1">
      <c r="A1046420" s="254"/>
      <c r="B1046420" s="198"/>
      <c r="C1046420" s="265"/>
      <c r="D1046420" s="265"/>
      <c r="E1046420" s="198"/>
      <c r="G1046420" s="198"/>
      <c r="H1046420" s="198"/>
      <c r="I1046420" s="198"/>
      <c r="J1046420" s="198"/>
      <c r="K1046420" s="198"/>
      <c r="M1046420" s="198"/>
      <c r="N1046420" s="198"/>
      <c r="P1046420" s="2"/>
      <c r="U1046420" s="270"/>
      <c r="AA1046420" s="268"/>
      <c r="AC1046420" s="269"/>
    </row>
    <row r="1046421" spans="1:29" s="119" customFormat="1">
      <c r="A1046421" s="254"/>
      <c r="B1046421" s="198"/>
      <c r="C1046421" s="265"/>
      <c r="D1046421" s="265"/>
      <c r="E1046421" s="198"/>
      <c r="G1046421" s="198"/>
      <c r="H1046421" s="198"/>
      <c r="I1046421" s="198"/>
      <c r="J1046421" s="198"/>
      <c r="K1046421" s="198"/>
      <c r="M1046421" s="198"/>
      <c r="N1046421" s="198"/>
      <c r="P1046421" s="2"/>
      <c r="U1046421" s="270"/>
      <c r="AA1046421" s="268"/>
      <c r="AC1046421" s="269"/>
    </row>
    <row r="1046422" spans="1:29" s="119" customFormat="1">
      <c r="A1046422" s="254"/>
      <c r="B1046422" s="198"/>
      <c r="C1046422" s="265"/>
      <c r="D1046422" s="265"/>
      <c r="E1046422" s="198"/>
      <c r="G1046422" s="198"/>
      <c r="H1046422" s="198"/>
      <c r="I1046422" s="198"/>
      <c r="J1046422" s="198"/>
      <c r="K1046422" s="198"/>
      <c r="M1046422" s="198"/>
      <c r="N1046422" s="198"/>
      <c r="P1046422" s="2"/>
      <c r="U1046422" s="270"/>
      <c r="AA1046422" s="268"/>
      <c r="AC1046422" s="269"/>
    </row>
    <row r="1046423" spans="1:29" s="119" customFormat="1">
      <c r="A1046423" s="254"/>
      <c r="B1046423" s="198"/>
      <c r="C1046423" s="265"/>
      <c r="D1046423" s="265"/>
      <c r="E1046423" s="198"/>
      <c r="G1046423" s="198"/>
      <c r="H1046423" s="198"/>
      <c r="I1046423" s="198"/>
      <c r="J1046423" s="198"/>
      <c r="K1046423" s="198"/>
      <c r="M1046423" s="198"/>
      <c r="N1046423" s="198"/>
      <c r="P1046423" s="2"/>
      <c r="U1046423" s="270"/>
      <c r="AA1046423" s="268"/>
      <c r="AC1046423" s="269"/>
    </row>
    <row r="1046424" spans="1:29" s="119" customFormat="1">
      <c r="A1046424" s="254"/>
      <c r="B1046424" s="198"/>
      <c r="C1046424" s="265"/>
      <c r="D1046424" s="265"/>
      <c r="E1046424" s="198"/>
      <c r="G1046424" s="198"/>
      <c r="H1046424" s="198"/>
      <c r="I1046424" s="198"/>
      <c r="J1046424" s="198"/>
      <c r="K1046424" s="198"/>
      <c r="M1046424" s="198"/>
      <c r="N1046424" s="198"/>
      <c r="P1046424" s="2"/>
      <c r="U1046424" s="270"/>
      <c r="AA1046424" s="268"/>
      <c r="AC1046424" s="269"/>
    </row>
    <row r="1046425" spans="1:29" s="119" customFormat="1">
      <c r="A1046425" s="254"/>
      <c r="B1046425" s="198"/>
      <c r="C1046425" s="265"/>
      <c r="D1046425" s="265"/>
      <c r="E1046425" s="198"/>
      <c r="G1046425" s="198"/>
      <c r="H1046425" s="198"/>
      <c r="I1046425" s="198"/>
      <c r="J1046425" s="198"/>
      <c r="K1046425" s="198"/>
      <c r="M1046425" s="198"/>
      <c r="N1046425" s="198"/>
      <c r="P1046425" s="2"/>
      <c r="U1046425" s="270"/>
      <c r="AA1046425" s="268"/>
      <c r="AC1046425" s="269"/>
    </row>
    <row r="1046426" spans="1:29" s="119" customFormat="1">
      <c r="A1046426" s="254"/>
      <c r="B1046426" s="198"/>
      <c r="C1046426" s="265"/>
      <c r="D1046426" s="265"/>
      <c r="E1046426" s="198"/>
      <c r="G1046426" s="198"/>
      <c r="H1046426" s="198"/>
      <c r="I1046426" s="198"/>
      <c r="J1046426" s="198"/>
      <c r="K1046426" s="198"/>
      <c r="M1046426" s="198"/>
      <c r="N1046426" s="198"/>
      <c r="P1046426" s="2"/>
      <c r="U1046426" s="270"/>
      <c r="AA1046426" s="268"/>
      <c r="AC1046426" s="269"/>
    </row>
    <row r="1046427" spans="1:29" s="119" customFormat="1">
      <c r="A1046427" s="254"/>
      <c r="B1046427" s="198"/>
      <c r="C1046427" s="265"/>
      <c r="D1046427" s="265"/>
      <c r="E1046427" s="198"/>
      <c r="G1046427" s="198"/>
      <c r="H1046427" s="198"/>
      <c r="I1046427" s="198"/>
      <c r="J1046427" s="198"/>
      <c r="K1046427" s="198"/>
      <c r="M1046427" s="198"/>
      <c r="N1046427" s="198"/>
      <c r="P1046427" s="2"/>
      <c r="U1046427" s="270"/>
      <c r="AA1046427" s="268"/>
      <c r="AC1046427" s="269"/>
    </row>
    <row r="1046428" spans="1:29" s="119" customFormat="1">
      <c r="A1046428" s="254"/>
      <c r="B1046428" s="198"/>
      <c r="C1046428" s="265"/>
      <c r="D1046428" s="265"/>
      <c r="E1046428" s="198"/>
      <c r="G1046428" s="198"/>
      <c r="H1046428" s="198"/>
      <c r="I1046428" s="198"/>
      <c r="J1046428" s="198"/>
      <c r="K1046428" s="198"/>
      <c r="M1046428" s="198"/>
      <c r="N1046428" s="198"/>
      <c r="P1046428" s="2"/>
      <c r="U1046428" s="270"/>
      <c r="AA1046428" s="268"/>
      <c r="AC1046428" s="269"/>
    </row>
    <row r="1046429" spans="1:29" s="119" customFormat="1">
      <c r="A1046429" s="254"/>
      <c r="B1046429" s="198"/>
      <c r="C1046429" s="265"/>
      <c r="D1046429" s="265"/>
      <c r="E1046429" s="198"/>
      <c r="G1046429" s="198"/>
      <c r="H1046429" s="198"/>
      <c r="I1046429" s="198"/>
      <c r="J1046429" s="198"/>
      <c r="K1046429" s="198"/>
      <c r="M1046429" s="198"/>
      <c r="N1046429" s="198"/>
      <c r="P1046429" s="2"/>
      <c r="U1046429" s="270"/>
      <c r="AA1046429" s="268"/>
      <c r="AC1046429" s="269"/>
    </row>
    <row r="1046430" spans="1:29" s="119" customFormat="1">
      <c r="A1046430" s="254"/>
      <c r="B1046430" s="198"/>
      <c r="C1046430" s="265"/>
      <c r="D1046430" s="265"/>
      <c r="E1046430" s="198"/>
      <c r="G1046430" s="198"/>
      <c r="H1046430" s="198"/>
      <c r="I1046430" s="198"/>
      <c r="J1046430" s="198"/>
      <c r="K1046430" s="198"/>
      <c r="M1046430" s="198"/>
      <c r="N1046430" s="198"/>
      <c r="P1046430" s="2"/>
      <c r="U1046430" s="270"/>
      <c r="AA1046430" s="268"/>
      <c r="AC1046430" s="269"/>
    </row>
    <row r="1046431" spans="1:29" s="119" customFormat="1">
      <c r="A1046431" s="254"/>
      <c r="B1046431" s="198"/>
      <c r="C1046431" s="265"/>
      <c r="D1046431" s="265"/>
      <c r="E1046431" s="198"/>
      <c r="G1046431" s="198"/>
      <c r="H1046431" s="198"/>
      <c r="I1046431" s="198"/>
      <c r="J1046431" s="198"/>
      <c r="K1046431" s="198"/>
      <c r="M1046431" s="198"/>
      <c r="N1046431" s="198"/>
      <c r="P1046431" s="2"/>
      <c r="U1046431" s="270"/>
      <c r="AA1046431" s="268"/>
      <c r="AC1046431" s="269"/>
    </row>
    <row r="1046432" spans="1:29" s="119" customFormat="1">
      <c r="A1046432" s="254"/>
      <c r="B1046432" s="198"/>
      <c r="C1046432" s="265"/>
      <c r="D1046432" s="265"/>
      <c r="E1046432" s="198"/>
      <c r="G1046432" s="198"/>
      <c r="H1046432" s="198"/>
      <c r="I1046432" s="198"/>
      <c r="J1046432" s="198"/>
      <c r="K1046432" s="198"/>
      <c r="M1046432" s="198"/>
      <c r="N1046432" s="198"/>
      <c r="P1046432" s="2"/>
      <c r="U1046432" s="270"/>
      <c r="AA1046432" s="268"/>
      <c r="AC1046432" s="269"/>
    </row>
    <row r="1046433" spans="1:29" s="119" customFormat="1">
      <c r="A1046433" s="254"/>
      <c r="B1046433" s="198"/>
      <c r="C1046433" s="265"/>
      <c r="D1046433" s="265"/>
      <c r="E1046433" s="198"/>
      <c r="G1046433" s="198"/>
      <c r="H1046433" s="198"/>
      <c r="I1046433" s="198"/>
      <c r="J1046433" s="198"/>
      <c r="K1046433" s="198"/>
      <c r="M1046433" s="198"/>
      <c r="N1046433" s="198"/>
      <c r="P1046433" s="2"/>
      <c r="U1046433" s="270"/>
      <c r="AA1046433" s="268"/>
      <c r="AC1046433" s="269"/>
    </row>
    <row r="1046434" spans="1:29" s="119" customFormat="1">
      <c r="A1046434" s="254"/>
      <c r="B1046434" s="198"/>
      <c r="C1046434" s="265"/>
      <c r="D1046434" s="265"/>
      <c r="E1046434" s="198"/>
      <c r="G1046434" s="198"/>
      <c r="H1046434" s="198"/>
      <c r="I1046434" s="198"/>
      <c r="J1046434" s="198"/>
      <c r="K1046434" s="198"/>
      <c r="M1046434" s="198"/>
      <c r="N1046434" s="198"/>
      <c r="P1046434" s="2"/>
      <c r="U1046434" s="270"/>
      <c r="AA1046434" s="268"/>
      <c r="AC1046434" s="269"/>
    </row>
    <row r="1046435" spans="1:29" s="119" customFormat="1">
      <c r="A1046435" s="254"/>
      <c r="B1046435" s="198"/>
      <c r="C1046435" s="265"/>
      <c r="D1046435" s="265"/>
      <c r="E1046435" s="198"/>
      <c r="G1046435" s="198"/>
      <c r="H1046435" s="198"/>
      <c r="I1046435" s="198"/>
      <c r="J1046435" s="198"/>
      <c r="K1046435" s="198"/>
      <c r="M1046435" s="198"/>
      <c r="N1046435" s="198"/>
      <c r="P1046435" s="2"/>
      <c r="U1046435" s="270"/>
      <c r="AA1046435" s="268"/>
      <c r="AC1046435" s="269"/>
    </row>
    <row r="1046436" spans="1:29" s="119" customFormat="1">
      <c r="A1046436" s="254"/>
      <c r="B1046436" s="198"/>
      <c r="C1046436" s="265"/>
      <c r="D1046436" s="265"/>
      <c r="E1046436" s="198"/>
      <c r="G1046436" s="198"/>
      <c r="H1046436" s="198"/>
      <c r="I1046436" s="198"/>
      <c r="J1046436" s="198"/>
      <c r="K1046436" s="198"/>
      <c r="M1046436" s="198"/>
      <c r="N1046436" s="198"/>
      <c r="P1046436" s="2"/>
      <c r="U1046436" s="270"/>
      <c r="AA1046436" s="268"/>
      <c r="AC1046436" s="269"/>
    </row>
    <row r="1046437" spans="1:29" s="119" customFormat="1">
      <c r="A1046437" s="254"/>
      <c r="B1046437" s="198"/>
      <c r="C1046437" s="265"/>
      <c r="D1046437" s="265"/>
      <c r="E1046437" s="198"/>
      <c r="G1046437" s="198"/>
      <c r="H1046437" s="198"/>
      <c r="I1046437" s="198"/>
      <c r="J1046437" s="198"/>
      <c r="K1046437" s="198"/>
      <c r="M1046437" s="198"/>
      <c r="N1046437" s="198"/>
      <c r="P1046437" s="2"/>
      <c r="U1046437" s="270"/>
      <c r="AA1046437" s="268"/>
      <c r="AC1046437" s="269"/>
    </row>
    <row r="1046438" spans="1:29" s="119" customFormat="1">
      <c r="A1046438" s="254"/>
      <c r="B1046438" s="198"/>
      <c r="C1046438" s="265"/>
      <c r="D1046438" s="265"/>
      <c r="E1046438" s="198"/>
      <c r="G1046438" s="198"/>
      <c r="H1046438" s="198"/>
      <c r="I1046438" s="198"/>
      <c r="J1046438" s="198"/>
      <c r="K1046438" s="198"/>
      <c r="M1046438" s="198"/>
      <c r="N1046438" s="198"/>
      <c r="P1046438" s="2"/>
      <c r="U1046438" s="270"/>
      <c r="AA1046438" s="268"/>
      <c r="AC1046438" s="269"/>
    </row>
    <row r="1046439" spans="1:29" s="119" customFormat="1">
      <c r="A1046439" s="254"/>
      <c r="B1046439" s="198"/>
      <c r="C1046439" s="265"/>
      <c r="D1046439" s="265"/>
      <c r="E1046439" s="198"/>
      <c r="G1046439" s="198"/>
      <c r="H1046439" s="198"/>
      <c r="I1046439" s="198"/>
      <c r="J1046439" s="198"/>
      <c r="K1046439" s="198"/>
      <c r="M1046439" s="198"/>
      <c r="N1046439" s="198"/>
      <c r="P1046439" s="2"/>
      <c r="U1046439" s="270"/>
      <c r="AA1046439" s="268"/>
      <c r="AC1046439" s="269"/>
    </row>
    <row r="1046440" spans="1:29" s="119" customFormat="1">
      <c r="A1046440" s="254"/>
      <c r="B1046440" s="198"/>
      <c r="C1046440" s="265"/>
      <c r="D1046440" s="265"/>
      <c r="E1046440" s="198"/>
      <c r="G1046440" s="198"/>
      <c r="H1046440" s="198"/>
      <c r="I1046440" s="198"/>
      <c r="J1046440" s="198"/>
      <c r="K1046440" s="198"/>
      <c r="M1046440" s="198"/>
      <c r="N1046440" s="198"/>
      <c r="P1046440" s="2"/>
      <c r="U1046440" s="270"/>
      <c r="AA1046440" s="268"/>
      <c r="AC1046440" s="269"/>
    </row>
    <row r="1046441" spans="1:29" s="119" customFormat="1">
      <c r="A1046441" s="254"/>
      <c r="B1046441" s="198"/>
      <c r="C1046441" s="265"/>
      <c r="D1046441" s="265"/>
      <c r="E1046441" s="198"/>
      <c r="G1046441" s="198"/>
      <c r="H1046441" s="198"/>
      <c r="I1046441" s="198"/>
      <c r="J1046441" s="198"/>
      <c r="K1046441" s="198"/>
      <c r="M1046441" s="198"/>
      <c r="N1046441" s="198"/>
      <c r="P1046441" s="2"/>
      <c r="U1046441" s="270"/>
      <c r="AA1046441" s="268"/>
      <c r="AC1046441" s="269"/>
    </row>
    <row r="1046442" spans="1:29" s="119" customFormat="1">
      <c r="A1046442" s="254"/>
      <c r="B1046442" s="198"/>
      <c r="C1046442" s="265"/>
      <c r="D1046442" s="265"/>
      <c r="E1046442" s="198"/>
      <c r="G1046442" s="198"/>
      <c r="H1046442" s="198"/>
      <c r="I1046442" s="198"/>
      <c r="J1046442" s="198"/>
      <c r="K1046442" s="198"/>
      <c r="M1046442" s="198"/>
      <c r="N1046442" s="198"/>
      <c r="P1046442" s="2"/>
      <c r="U1046442" s="270"/>
      <c r="AA1046442" s="268"/>
      <c r="AC1046442" s="269"/>
    </row>
    <row r="1046443" spans="1:29" s="119" customFormat="1">
      <c r="A1046443" s="254"/>
      <c r="B1046443" s="198"/>
      <c r="C1046443" s="265"/>
      <c r="D1046443" s="265"/>
      <c r="E1046443" s="198"/>
      <c r="G1046443" s="198"/>
      <c r="H1046443" s="198"/>
      <c r="I1046443" s="198"/>
      <c r="J1046443" s="198"/>
      <c r="K1046443" s="198"/>
      <c r="M1046443" s="198"/>
      <c r="N1046443" s="198"/>
      <c r="P1046443" s="2"/>
      <c r="U1046443" s="270"/>
      <c r="AA1046443" s="268"/>
      <c r="AC1046443" s="269"/>
    </row>
    <row r="1046444" spans="1:29" s="119" customFormat="1">
      <c r="A1046444" s="254"/>
      <c r="B1046444" s="198"/>
      <c r="C1046444" s="265"/>
      <c r="D1046444" s="265"/>
      <c r="E1046444" s="198"/>
      <c r="G1046444" s="198"/>
      <c r="H1046444" s="198"/>
      <c r="I1046444" s="198"/>
      <c r="J1046444" s="198"/>
      <c r="K1046444" s="198"/>
      <c r="M1046444" s="198"/>
      <c r="N1046444" s="198"/>
      <c r="P1046444" s="2"/>
      <c r="U1046444" s="270"/>
      <c r="AA1046444" s="268"/>
      <c r="AC1046444" s="269"/>
    </row>
    <row r="1046445" spans="1:29" s="119" customFormat="1">
      <c r="A1046445" s="254"/>
      <c r="B1046445" s="198"/>
      <c r="C1046445" s="265"/>
      <c r="D1046445" s="265"/>
      <c r="E1046445" s="198"/>
      <c r="G1046445" s="198"/>
      <c r="H1046445" s="198"/>
      <c r="I1046445" s="198"/>
      <c r="J1046445" s="198"/>
      <c r="K1046445" s="198"/>
      <c r="M1046445" s="198"/>
      <c r="N1046445" s="198"/>
      <c r="P1046445" s="2"/>
      <c r="U1046445" s="270"/>
      <c r="AA1046445" s="268"/>
      <c r="AC1046445" s="269"/>
    </row>
    <row r="1046446" spans="1:29" s="119" customFormat="1">
      <c r="A1046446" s="254"/>
      <c r="B1046446" s="198"/>
      <c r="C1046446" s="265"/>
      <c r="D1046446" s="265"/>
      <c r="E1046446" s="198"/>
      <c r="G1046446" s="198"/>
      <c r="H1046446" s="198"/>
      <c r="I1046446" s="198"/>
      <c r="J1046446" s="198"/>
      <c r="K1046446" s="198"/>
      <c r="M1046446" s="198"/>
      <c r="N1046446" s="198"/>
      <c r="P1046446" s="2"/>
      <c r="U1046446" s="270"/>
      <c r="AA1046446" s="268"/>
      <c r="AC1046446" s="269"/>
    </row>
    <row r="1046447" spans="1:29" s="119" customFormat="1">
      <c r="A1046447" s="254"/>
      <c r="B1046447" s="198"/>
      <c r="C1046447" s="265"/>
      <c r="D1046447" s="265"/>
      <c r="E1046447" s="198"/>
      <c r="G1046447" s="198"/>
      <c r="H1046447" s="198"/>
      <c r="I1046447" s="198"/>
      <c r="J1046447" s="198"/>
      <c r="K1046447" s="198"/>
      <c r="M1046447" s="198"/>
      <c r="N1046447" s="198"/>
      <c r="P1046447" s="2"/>
      <c r="U1046447" s="270"/>
      <c r="AA1046447" s="268"/>
      <c r="AC1046447" s="269"/>
    </row>
    <row r="1046448" spans="1:29" s="119" customFormat="1">
      <c r="A1046448" s="254"/>
      <c r="B1046448" s="198"/>
      <c r="C1046448" s="265"/>
      <c r="D1046448" s="265"/>
      <c r="E1046448" s="198"/>
      <c r="G1046448" s="198"/>
      <c r="H1046448" s="198"/>
      <c r="I1046448" s="198"/>
      <c r="J1046448" s="198"/>
      <c r="K1046448" s="198"/>
      <c r="M1046448" s="198"/>
      <c r="N1046448" s="198"/>
      <c r="P1046448" s="2"/>
      <c r="U1046448" s="270"/>
      <c r="AA1046448" s="268"/>
      <c r="AC1046448" s="269"/>
    </row>
    <row r="1046449" spans="1:29" s="119" customFormat="1">
      <c r="A1046449" s="254"/>
      <c r="B1046449" s="198"/>
      <c r="C1046449" s="265"/>
      <c r="D1046449" s="265"/>
      <c r="E1046449" s="198"/>
      <c r="G1046449" s="198"/>
      <c r="H1046449" s="198"/>
      <c r="I1046449" s="198"/>
      <c r="J1046449" s="198"/>
      <c r="K1046449" s="198"/>
      <c r="M1046449" s="198"/>
      <c r="N1046449" s="198"/>
      <c r="P1046449" s="2"/>
      <c r="U1046449" s="270"/>
      <c r="AA1046449" s="268"/>
      <c r="AC1046449" s="269"/>
    </row>
    <row r="1046450" spans="1:29" s="119" customFormat="1">
      <c r="A1046450" s="254"/>
      <c r="B1046450" s="198"/>
      <c r="C1046450" s="265"/>
      <c r="D1046450" s="265"/>
      <c r="E1046450" s="198"/>
      <c r="G1046450" s="198"/>
      <c r="H1046450" s="198"/>
      <c r="I1046450" s="198"/>
      <c r="J1046450" s="198"/>
      <c r="K1046450" s="198"/>
      <c r="M1046450" s="198"/>
      <c r="N1046450" s="198"/>
      <c r="P1046450" s="2"/>
      <c r="U1046450" s="270"/>
      <c r="AA1046450" s="268"/>
      <c r="AC1046450" s="269"/>
    </row>
    <row r="1046451" spans="1:29" s="119" customFormat="1">
      <c r="A1046451" s="254"/>
      <c r="B1046451" s="198"/>
      <c r="C1046451" s="265"/>
      <c r="D1046451" s="265"/>
      <c r="E1046451" s="198"/>
      <c r="G1046451" s="198"/>
      <c r="H1046451" s="198"/>
      <c r="I1046451" s="198"/>
      <c r="J1046451" s="198"/>
      <c r="K1046451" s="198"/>
      <c r="M1046451" s="198"/>
      <c r="N1046451" s="198"/>
      <c r="P1046451" s="2"/>
      <c r="U1046451" s="270"/>
      <c r="AA1046451" s="268"/>
      <c r="AC1046451" s="269"/>
    </row>
    <row r="1046452" spans="1:29" s="119" customFormat="1">
      <c r="A1046452" s="254"/>
      <c r="B1046452" s="198"/>
      <c r="C1046452" s="265"/>
      <c r="D1046452" s="265"/>
      <c r="E1046452" s="198"/>
      <c r="G1046452" s="198"/>
      <c r="H1046452" s="198"/>
      <c r="I1046452" s="198"/>
      <c r="J1046452" s="198"/>
      <c r="K1046452" s="198"/>
      <c r="M1046452" s="198"/>
      <c r="N1046452" s="198"/>
      <c r="P1046452" s="2"/>
      <c r="U1046452" s="270"/>
      <c r="AA1046452" s="268"/>
      <c r="AC1046452" s="269"/>
    </row>
    <row r="1046453" spans="1:29" s="119" customFormat="1">
      <c r="A1046453" s="254"/>
      <c r="B1046453" s="198"/>
      <c r="C1046453" s="265"/>
      <c r="D1046453" s="265"/>
      <c r="E1046453" s="198"/>
      <c r="G1046453" s="198"/>
      <c r="H1046453" s="198"/>
      <c r="I1046453" s="198"/>
      <c r="J1046453" s="198"/>
      <c r="K1046453" s="198"/>
      <c r="M1046453" s="198"/>
      <c r="N1046453" s="198"/>
      <c r="P1046453" s="2"/>
      <c r="U1046453" s="270"/>
      <c r="AA1046453" s="268"/>
      <c r="AC1046453" s="269"/>
    </row>
    <row r="1046454" spans="1:29" s="119" customFormat="1">
      <c r="A1046454" s="254"/>
      <c r="B1046454" s="198"/>
      <c r="C1046454" s="265"/>
      <c r="D1046454" s="265"/>
      <c r="E1046454" s="198"/>
      <c r="G1046454" s="198"/>
      <c r="H1046454" s="198"/>
      <c r="I1046454" s="198"/>
      <c r="J1046454" s="198"/>
      <c r="K1046454" s="198"/>
      <c r="M1046454" s="198"/>
      <c r="N1046454" s="198"/>
      <c r="P1046454" s="2"/>
      <c r="U1046454" s="270"/>
      <c r="AA1046454" s="268"/>
      <c r="AC1046454" s="269"/>
    </row>
    <row r="1046455" spans="1:29" s="119" customFormat="1">
      <c r="A1046455" s="254"/>
      <c r="B1046455" s="198"/>
      <c r="C1046455" s="265"/>
      <c r="D1046455" s="265"/>
      <c r="E1046455" s="198"/>
      <c r="G1046455" s="198"/>
      <c r="H1046455" s="198"/>
      <c r="I1046455" s="198"/>
      <c r="J1046455" s="198"/>
      <c r="K1046455" s="198"/>
      <c r="M1046455" s="198"/>
      <c r="N1046455" s="198"/>
      <c r="P1046455" s="2"/>
      <c r="U1046455" s="270"/>
      <c r="AA1046455" s="268"/>
      <c r="AC1046455" s="269"/>
    </row>
    <row r="1046456" spans="1:29" s="119" customFormat="1">
      <c r="A1046456" s="254"/>
      <c r="B1046456" s="198"/>
      <c r="C1046456" s="265"/>
      <c r="D1046456" s="265"/>
      <c r="E1046456" s="198"/>
      <c r="G1046456" s="198"/>
      <c r="H1046456" s="198"/>
      <c r="I1046456" s="198"/>
      <c r="J1046456" s="198"/>
      <c r="K1046456" s="198"/>
      <c r="M1046456" s="198"/>
      <c r="N1046456" s="198"/>
      <c r="P1046456" s="2"/>
      <c r="U1046456" s="270"/>
      <c r="AA1046456" s="268"/>
      <c r="AC1046456" s="269"/>
    </row>
    <row r="1046457" spans="1:29" s="119" customFormat="1">
      <c r="A1046457" s="254"/>
      <c r="B1046457" s="198"/>
      <c r="C1046457" s="265"/>
      <c r="D1046457" s="265"/>
      <c r="E1046457" s="198"/>
      <c r="G1046457" s="198"/>
      <c r="H1046457" s="198"/>
      <c r="I1046457" s="198"/>
      <c r="J1046457" s="198"/>
      <c r="K1046457" s="198"/>
      <c r="M1046457" s="198"/>
      <c r="N1046457" s="198"/>
      <c r="P1046457" s="2"/>
      <c r="U1046457" s="270"/>
      <c r="AA1046457" s="268"/>
      <c r="AC1046457" s="269"/>
    </row>
    <row r="1046458" spans="1:29" s="119" customFormat="1">
      <c r="A1046458" s="254"/>
      <c r="B1046458" s="198"/>
      <c r="C1046458" s="265"/>
      <c r="D1046458" s="265"/>
      <c r="E1046458" s="198"/>
      <c r="G1046458" s="198"/>
      <c r="H1046458" s="198"/>
      <c r="I1046458" s="198"/>
      <c r="J1046458" s="198"/>
      <c r="K1046458" s="198"/>
      <c r="M1046458" s="198"/>
      <c r="N1046458" s="198"/>
      <c r="P1046458" s="2"/>
      <c r="U1046458" s="270"/>
      <c r="AA1046458" s="268"/>
      <c r="AC1046458" s="269"/>
    </row>
    <row r="1046459" spans="1:29" s="119" customFormat="1">
      <c r="A1046459" s="254"/>
      <c r="B1046459" s="198"/>
      <c r="C1046459" s="265"/>
      <c r="D1046459" s="265"/>
      <c r="E1046459" s="198"/>
      <c r="G1046459" s="198"/>
      <c r="H1046459" s="198"/>
      <c r="I1046459" s="198"/>
      <c r="J1046459" s="198"/>
      <c r="K1046459" s="198"/>
      <c r="M1046459" s="198"/>
      <c r="N1046459" s="198"/>
      <c r="P1046459" s="2"/>
      <c r="U1046459" s="270"/>
      <c r="AA1046459" s="268"/>
      <c r="AC1046459" s="269"/>
    </row>
    <row r="1046460" spans="1:29" s="119" customFormat="1">
      <c r="A1046460" s="254"/>
      <c r="B1046460" s="198"/>
      <c r="C1046460" s="265"/>
      <c r="D1046460" s="265"/>
      <c r="E1046460" s="198"/>
      <c r="G1046460" s="198"/>
      <c r="H1046460" s="198"/>
      <c r="I1046460" s="198"/>
      <c r="J1046460" s="198"/>
      <c r="K1046460" s="198"/>
      <c r="M1046460" s="198"/>
      <c r="N1046460" s="198"/>
      <c r="P1046460" s="2"/>
      <c r="U1046460" s="270"/>
      <c r="AA1046460" s="268"/>
      <c r="AC1046460" s="269"/>
    </row>
    <row r="1046461" spans="1:29" s="119" customFormat="1">
      <c r="A1046461" s="254"/>
      <c r="B1046461" s="198"/>
      <c r="C1046461" s="265"/>
      <c r="D1046461" s="265"/>
      <c r="E1046461" s="198"/>
      <c r="G1046461" s="198"/>
      <c r="H1046461" s="198"/>
      <c r="I1046461" s="198"/>
      <c r="J1046461" s="198"/>
      <c r="K1046461" s="198"/>
      <c r="M1046461" s="198"/>
      <c r="N1046461" s="198"/>
      <c r="P1046461" s="2"/>
      <c r="U1046461" s="270"/>
      <c r="AA1046461" s="268"/>
      <c r="AC1046461" s="269"/>
    </row>
    <row r="1046462" spans="1:29" s="119" customFormat="1">
      <c r="A1046462" s="254"/>
      <c r="B1046462" s="198"/>
      <c r="C1046462" s="265"/>
      <c r="D1046462" s="265"/>
      <c r="E1046462" s="198"/>
      <c r="G1046462" s="198"/>
      <c r="H1046462" s="198"/>
      <c r="I1046462" s="198"/>
      <c r="J1046462" s="198"/>
      <c r="K1046462" s="198"/>
      <c r="M1046462" s="198"/>
      <c r="N1046462" s="198"/>
      <c r="P1046462" s="2"/>
      <c r="U1046462" s="270"/>
      <c r="AA1046462" s="268"/>
      <c r="AC1046462" s="269"/>
    </row>
    <row r="1046463" spans="1:29" s="119" customFormat="1">
      <c r="A1046463" s="254"/>
      <c r="B1046463" s="198"/>
      <c r="C1046463" s="265"/>
      <c r="D1046463" s="265"/>
      <c r="E1046463" s="198"/>
      <c r="G1046463" s="198"/>
      <c r="H1046463" s="198"/>
      <c r="I1046463" s="198"/>
      <c r="J1046463" s="198"/>
      <c r="K1046463" s="198"/>
      <c r="M1046463" s="198"/>
      <c r="N1046463" s="198"/>
      <c r="P1046463" s="2"/>
      <c r="U1046463" s="270"/>
      <c r="AA1046463" s="268"/>
      <c r="AC1046463" s="269"/>
    </row>
    <row r="1046464" spans="1:29" s="119" customFormat="1">
      <c r="A1046464" s="254"/>
      <c r="B1046464" s="198"/>
      <c r="C1046464" s="265"/>
      <c r="D1046464" s="265"/>
      <c r="E1046464" s="198"/>
      <c r="G1046464" s="198"/>
      <c r="H1046464" s="198"/>
      <c r="I1046464" s="198"/>
      <c r="J1046464" s="198"/>
      <c r="K1046464" s="198"/>
      <c r="M1046464" s="198"/>
      <c r="N1046464" s="198"/>
      <c r="P1046464" s="2"/>
      <c r="U1046464" s="270"/>
      <c r="AA1046464" s="268"/>
      <c r="AC1046464" s="269"/>
    </row>
    <row r="1046465" spans="1:29" s="119" customFormat="1">
      <c r="A1046465" s="254"/>
      <c r="B1046465" s="198"/>
      <c r="C1046465" s="265"/>
      <c r="D1046465" s="265"/>
      <c r="E1046465" s="198"/>
      <c r="G1046465" s="198"/>
      <c r="H1046465" s="198"/>
      <c r="I1046465" s="198"/>
      <c r="J1046465" s="198"/>
      <c r="K1046465" s="198"/>
      <c r="M1046465" s="198"/>
      <c r="N1046465" s="198"/>
      <c r="P1046465" s="2"/>
      <c r="U1046465" s="270"/>
      <c r="AA1046465" s="268"/>
      <c r="AC1046465" s="269"/>
    </row>
    <row r="1046466" spans="1:29" s="119" customFormat="1">
      <c r="A1046466" s="254"/>
      <c r="B1046466" s="198"/>
      <c r="C1046466" s="265"/>
      <c r="D1046466" s="265"/>
      <c r="E1046466" s="198"/>
      <c r="G1046466" s="198"/>
      <c r="H1046466" s="198"/>
      <c r="I1046466" s="198"/>
      <c r="J1046466" s="198"/>
      <c r="K1046466" s="198"/>
      <c r="M1046466" s="198"/>
      <c r="N1046466" s="198"/>
      <c r="P1046466" s="2"/>
      <c r="U1046466" s="270"/>
      <c r="AA1046466" s="268"/>
      <c r="AC1046466" s="269"/>
    </row>
    <row r="1046467" spans="1:29" s="119" customFormat="1">
      <c r="A1046467" s="254"/>
      <c r="B1046467" s="198"/>
      <c r="C1046467" s="265"/>
      <c r="D1046467" s="265"/>
      <c r="E1046467" s="198"/>
      <c r="G1046467" s="198"/>
      <c r="H1046467" s="198"/>
      <c r="I1046467" s="198"/>
      <c r="J1046467" s="198"/>
      <c r="K1046467" s="198"/>
      <c r="M1046467" s="198"/>
      <c r="N1046467" s="198"/>
      <c r="P1046467" s="2"/>
      <c r="U1046467" s="270"/>
      <c r="AA1046467" s="268"/>
      <c r="AC1046467" s="269"/>
    </row>
    <row r="1046468" spans="1:29" s="119" customFormat="1">
      <c r="A1046468" s="254"/>
      <c r="B1046468" s="198"/>
      <c r="C1046468" s="265"/>
      <c r="D1046468" s="265"/>
      <c r="E1046468" s="198"/>
      <c r="G1046468" s="198"/>
      <c r="H1046468" s="198"/>
      <c r="I1046468" s="198"/>
      <c r="J1046468" s="198"/>
      <c r="K1046468" s="198"/>
      <c r="M1046468" s="198"/>
      <c r="N1046468" s="198"/>
      <c r="P1046468" s="2"/>
      <c r="U1046468" s="270"/>
      <c r="AA1046468" s="268"/>
      <c r="AC1046468" s="269"/>
    </row>
    <row r="1046469" spans="1:29" s="119" customFormat="1">
      <c r="A1046469" s="254"/>
      <c r="B1046469" s="198"/>
      <c r="C1046469" s="265"/>
      <c r="D1046469" s="265"/>
      <c r="E1046469" s="198"/>
      <c r="G1046469" s="198"/>
      <c r="H1046469" s="198"/>
      <c r="I1046469" s="198"/>
      <c r="J1046469" s="198"/>
      <c r="K1046469" s="198"/>
      <c r="M1046469" s="198"/>
      <c r="N1046469" s="198"/>
      <c r="P1046469" s="2"/>
      <c r="U1046469" s="270"/>
      <c r="AA1046469" s="268"/>
      <c r="AC1046469" s="269"/>
    </row>
    <row r="1046470" spans="1:29" s="119" customFormat="1">
      <c r="A1046470" s="254"/>
      <c r="B1046470" s="198"/>
      <c r="C1046470" s="265"/>
      <c r="D1046470" s="265"/>
      <c r="E1046470" s="198"/>
      <c r="G1046470" s="198"/>
      <c r="H1046470" s="198"/>
      <c r="I1046470" s="198"/>
      <c r="J1046470" s="198"/>
      <c r="K1046470" s="198"/>
      <c r="M1046470" s="198"/>
      <c r="N1046470" s="198"/>
      <c r="P1046470" s="2"/>
      <c r="U1046470" s="270"/>
      <c r="AA1046470" s="268"/>
      <c r="AC1046470" s="269"/>
    </row>
    <row r="1046471" spans="1:29" s="119" customFormat="1">
      <c r="A1046471" s="254"/>
      <c r="B1046471" s="198"/>
      <c r="C1046471" s="265"/>
      <c r="D1046471" s="265"/>
      <c r="E1046471" s="198"/>
      <c r="G1046471" s="198"/>
      <c r="H1046471" s="198"/>
      <c r="I1046471" s="198"/>
      <c r="J1046471" s="198"/>
      <c r="K1046471" s="198"/>
      <c r="M1046471" s="198"/>
      <c r="N1046471" s="198"/>
      <c r="P1046471" s="2"/>
      <c r="U1046471" s="270"/>
      <c r="AA1046471" s="268"/>
      <c r="AC1046471" s="269"/>
    </row>
    <row r="1046472" spans="1:29" s="119" customFormat="1">
      <c r="A1046472" s="254"/>
      <c r="B1046472" s="198"/>
      <c r="C1046472" s="265"/>
      <c r="D1046472" s="265"/>
      <c r="E1046472" s="198"/>
      <c r="G1046472" s="198"/>
      <c r="H1046472" s="198"/>
      <c r="I1046472" s="198"/>
      <c r="J1046472" s="198"/>
      <c r="K1046472" s="198"/>
      <c r="M1046472" s="198"/>
      <c r="N1046472" s="198"/>
      <c r="P1046472" s="2"/>
      <c r="U1046472" s="270"/>
      <c r="AA1046472" s="268"/>
      <c r="AC1046472" s="269"/>
    </row>
    <row r="1046473" spans="1:29" s="119" customFormat="1">
      <c r="A1046473" s="254"/>
      <c r="B1046473" s="198"/>
      <c r="C1046473" s="265"/>
      <c r="D1046473" s="265"/>
      <c r="E1046473" s="198"/>
      <c r="G1046473" s="198"/>
      <c r="H1046473" s="198"/>
      <c r="I1046473" s="198"/>
      <c r="J1046473" s="198"/>
      <c r="K1046473" s="198"/>
      <c r="M1046473" s="198"/>
      <c r="N1046473" s="198"/>
      <c r="P1046473" s="2"/>
      <c r="U1046473" s="270"/>
      <c r="AA1046473" s="268"/>
      <c r="AC1046473" s="269"/>
    </row>
    <row r="1046474" spans="1:29" s="119" customFormat="1">
      <c r="A1046474" s="254"/>
      <c r="B1046474" s="198"/>
      <c r="C1046474" s="265"/>
      <c r="D1046474" s="265"/>
      <c r="E1046474" s="198"/>
      <c r="G1046474" s="198"/>
      <c r="H1046474" s="198"/>
      <c r="I1046474" s="198"/>
      <c r="J1046474" s="198"/>
      <c r="K1046474" s="198"/>
      <c r="M1046474" s="198"/>
      <c r="N1046474" s="198"/>
      <c r="P1046474" s="2"/>
      <c r="U1046474" s="270"/>
      <c r="AA1046474" s="268"/>
      <c r="AC1046474" s="269"/>
    </row>
    <row r="1046475" spans="1:29" s="119" customFormat="1">
      <c r="A1046475" s="254"/>
      <c r="B1046475" s="198"/>
      <c r="C1046475" s="265"/>
      <c r="D1046475" s="265"/>
      <c r="E1046475" s="198"/>
      <c r="G1046475" s="198"/>
      <c r="H1046475" s="198"/>
      <c r="I1046475" s="198"/>
      <c r="J1046475" s="198"/>
      <c r="K1046475" s="198"/>
      <c r="M1046475" s="198"/>
      <c r="N1046475" s="198"/>
      <c r="P1046475" s="2"/>
      <c r="U1046475" s="270"/>
      <c r="AA1046475" s="268"/>
      <c r="AC1046475" s="269"/>
    </row>
    <row r="1046476" spans="1:29" s="119" customFormat="1">
      <c r="A1046476" s="254"/>
      <c r="B1046476" s="198"/>
      <c r="C1046476" s="265"/>
      <c r="D1046476" s="265"/>
      <c r="E1046476" s="198"/>
      <c r="G1046476" s="198"/>
      <c r="H1046476" s="198"/>
      <c r="I1046476" s="198"/>
      <c r="J1046476" s="198"/>
      <c r="K1046476" s="198"/>
      <c r="M1046476" s="198"/>
      <c r="N1046476" s="198"/>
      <c r="P1046476" s="2"/>
      <c r="U1046476" s="270"/>
      <c r="AA1046476" s="268"/>
      <c r="AC1046476" s="269"/>
    </row>
    <row r="1046477" spans="1:29" s="119" customFormat="1">
      <c r="A1046477" s="254"/>
      <c r="B1046477" s="198"/>
      <c r="C1046477" s="265"/>
      <c r="D1046477" s="265"/>
      <c r="E1046477" s="198"/>
      <c r="G1046477" s="198"/>
      <c r="H1046477" s="198"/>
      <c r="I1046477" s="198"/>
      <c r="J1046477" s="198"/>
      <c r="K1046477" s="198"/>
      <c r="M1046477" s="198"/>
      <c r="N1046477" s="198"/>
      <c r="P1046477" s="2"/>
      <c r="U1046477" s="270"/>
      <c r="AA1046477" s="268"/>
      <c r="AC1046477" s="269"/>
    </row>
    <row r="1046478" spans="1:29" s="119" customFormat="1">
      <c r="A1046478" s="254"/>
      <c r="B1046478" s="198"/>
      <c r="C1046478" s="265"/>
      <c r="D1046478" s="265"/>
      <c r="E1046478" s="198"/>
      <c r="G1046478" s="198"/>
      <c r="H1046478" s="198"/>
      <c r="I1046478" s="198"/>
      <c r="J1046478" s="198"/>
      <c r="K1046478" s="198"/>
      <c r="M1046478" s="198"/>
      <c r="N1046478" s="198"/>
      <c r="P1046478" s="2"/>
      <c r="U1046478" s="270"/>
      <c r="AA1046478" s="268"/>
      <c r="AC1046478" s="269"/>
    </row>
    <row r="1046479" spans="1:29" s="119" customFormat="1">
      <c r="A1046479" s="254"/>
      <c r="B1046479" s="198"/>
      <c r="C1046479" s="265"/>
      <c r="D1046479" s="265"/>
      <c r="E1046479" s="198"/>
      <c r="G1046479" s="198"/>
      <c r="H1046479" s="198"/>
      <c r="I1046479" s="198"/>
      <c r="J1046479" s="198"/>
      <c r="K1046479" s="198"/>
      <c r="M1046479" s="198"/>
      <c r="N1046479" s="198"/>
      <c r="P1046479" s="2"/>
      <c r="U1046479" s="270"/>
      <c r="AA1046479" s="268"/>
      <c r="AC1046479" s="269"/>
    </row>
    <row r="1046480" spans="1:29" s="119" customFormat="1">
      <c r="A1046480" s="254"/>
      <c r="B1046480" s="198"/>
      <c r="C1046480" s="265"/>
      <c r="D1046480" s="265"/>
      <c r="E1046480" s="198"/>
      <c r="G1046480" s="198"/>
      <c r="H1046480" s="198"/>
      <c r="I1046480" s="198"/>
      <c r="J1046480" s="198"/>
      <c r="K1046480" s="198"/>
      <c r="M1046480" s="198"/>
      <c r="N1046480" s="198"/>
      <c r="P1046480" s="2"/>
      <c r="U1046480" s="270"/>
      <c r="AA1046480" s="268"/>
      <c r="AC1046480" s="269"/>
    </row>
    <row r="1046481" spans="1:29" s="119" customFormat="1">
      <c r="A1046481" s="254"/>
      <c r="B1046481" s="198"/>
      <c r="C1046481" s="265"/>
      <c r="D1046481" s="265"/>
      <c r="E1046481" s="198"/>
      <c r="G1046481" s="198"/>
      <c r="H1046481" s="198"/>
      <c r="I1046481" s="198"/>
      <c r="J1046481" s="198"/>
      <c r="K1046481" s="198"/>
      <c r="M1046481" s="198"/>
      <c r="N1046481" s="198"/>
      <c r="P1046481" s="2"/>
      <c r="U1046481" s="270"/>
      <c r="AA1046481" s="268"/>
      <c r="AC1046481" s="269"/>
    </row>
    <row r="1046482" spans="1:29" s="119" customFormat="1">
      <c r="A1046482" s="254"/>
      <c r="B1046482" s="198"/>
      <c r="C1046482" s="265"/>
      <c r="D1046482" s="265"/>
      <c r="E1046482" s="198"/>
      <c r="G1046482" s="198"/>
      <c r="H1046482" s="198"/>
      <c r="I1046482" s="198"/>
      <c r="J1046482" s="198"/>
      <c r="K1046482" s="198"/>
      <c r="M1046482" s="198"/>
      <c r="N1046482" s="198"/>
      <c r="P1046482" s="2"/>
      <c r="U1046482" s="270"/>
      <c r="AA1046482" s="268"/>
      <c r="AC1046482" s="269"/>
    </row>
    <row r="1046483" spans="1:29" s="119" customFormat="1">
      <c r="A1046483" s="254"/>
      <c r="B1046483" s="198"/>
      <c r="C1046483" s="265"/>
      <c r="D1046483" s="265"/>
      <c r="E1046483" s="198"/>
      <c r="G1046483" s="198"/>
      <c r="H1046483" s="198"/>
      <c r="I1046483" s="198"/>
      <c r="J1046483" s="198"/>
      <c r="K1046483" s="198"/>
      <c r="M1046483" s="198"/>
      <c r="N1046483" s="198"/>
      <c r="P1046483" s="2"/>
      <c r="U1046483" s="270"/>
      <c r="AA1046483" s="268"/>
      <c r="AC1046483" s="269"/>
    </row>
    <row r="1046484" spans="1:29" s="119" customFormat="1">
      <c r="A1046484" s="254"/>
      <c r="B1046484" s="198"/>
      <c r="C1046484" s="265"/>
      <c r="D1046484" s="265"/>
      <c r="E1046484" s="198"/>
      <c r="G1046484" s="198"/>
      <c r="H1046484" s="198"/>
      <c r="I1046484" s="198"/>
      <c r="J1046484" s="198"/>
      <c r="K1046484" s="198"/>
      <c r="M1046484" s="198"/>
      <c r="N1046484" s="198"/>
      <c r="P1046484" s="2"/>
      <c r="U1046484" s="270"/>
      <c r="AA1046484" s="268"/>
      <c r="AC1046484" s="269"/>
    </row>
    <row r="1046485" spans="1:29" s="119" customFormat="1">
      <c r="A1046485" s="254"/>
      <c r="B1046485" s="198"/>
      <c r="C1046485" s="265"/>
      <c r="D1046485" s="265"/>
      <c r="E1046485" s="198"/>
      <c r="G1046485" s="198"/>
      <c r="H1046485" s="198"/>
      <c r="I1046485" s="198"/>
      <c r="J1046485" s="198"/>
      <c r="K1046485" s="198"/>
      <c r="M1046485" s="198"/>
      <c r="N1046485" s="198"/>
      <c r="P1046485" s="2"/>
      <c r="U1046485" s="270"/>
      <c r="AA1046485" s="268"/>
      <c r="AC1046485" s="269"/>
    </row>
    <row r="1046486" spans="1:29" s="119" customFormat="1">
      <c r="A1046486" s="254"/>
      <c r="B1046486" s="198"/>
      <c r="C1046486" s="265"/>
      <c r="D1046486" s="265"/>
      <c r="E1046486" s="198"/>
      <c r="G1046486" s="198"/>
      <c r="H1046486" s="198"/>
      <c r="I1046486" s="198"/>
      <c r="J1046486" s="198"/>
      <c r="K1046486" s="198"/>
      <c r="M1046486" s="198"/>
      <c r="N1046486" s="198"/>
      <c r="P1046486" s="2"/>
      <c r="U1046486" s="270"/>
      <c r="AA1046486" s="268"/>
      <c r="AC1046486" s="269"/>
    </row>
    <row r="1046487" spans="1:29" s="119" customFormat="1">
      <c r="A1046487" s="254"/>
      <c r="B1046487" s="198"/>
      <c r="C1046487" s="265"/>
      <c r="D1046487" s="265"/>
      <c r="E1046487" s="198"/>
      <c r="G1046487" s="198"/>
      <c r="H1046487" s="198"/>
      <c r="I1046487" s="198"/>
      <c r="J1046487" s="198"/>
      <c r="K1046487" s="198"/>
      <c r="M1046487" s="198"/>
      <c r="N1046487" s="198"/>
      <c r="P1046487" s="2"/>
      <c r="U1046487" s="270"/>
      <c r="AA1046487" s="268"/>
      <c r="AC1046487" s="269"/>
    </row>
    <row r="1046488" spans="1:29" s="119" customFormat="1">
      <c r="A1046488" s="254"/>
      <c r="B1046488" s="198"/>
      <c r="C1046488" s="265"/>
      <c r="D1046488" s="265"/>
      <c r="E1046488" s="198"/>
      <c r="G1046488" s="198"/>
      <c r="H1046488" s="198"/>
      <c r="I1046488" s="198"/>
      <c r="J1046488" s="198"/>
      <c r="K1046488" s="198"/>
      <c r="M1046488" s="198"/>
      <c r="N1046488" s="198"/>
      <c r="P1046488" s="2"/>
      <c r="U1046488" s="270"/>
      <c r="AA1046488" s="268"/>
      <c r="AC1046488" s="269"/>
    </row>
    <row r="1046489" spans="1:29" s="119" customFormat="1">
      <c r="A1046489" s="254"/>
      <c r="B1046489" s="198"/>
      <c r="C1046489" s="265"/>
      <c r="D1046489" s="265"/>
      <c r="E1046489" s="198"/>
      <c r="G1046489" s="198"/>
      <c r="H1046489" s="198"/>
      <c r="I1046489" s="198"/>
      <c r="J1046489" s="198"/>
      <c r="K1046489" s="198"/>
      <c r="M1046489" s="198"/>
      <c r="N1046489" s="198"/>
      <c r="P1046489" s="2"/>
      <c r="U1046489" s="270"/>
      <c r="AA1046489" s="268"/>
      <c r="AC1046489" s="269"/>
    </row>
    <row r="1046490" spans="1:29" s="119" customFormat="1">
      <c r="A1046490" s="254"/>
      <c r="B1046490" s="198"/>
      <c r="C1046490" s="265"/>
      <c r="D1046490" s="265"/>
      <c r="E1046490" s="198"/>
      <c r="G1046490" s="198"/>
      <c r="H1046490" s="198"/>
      <c r="I1046490" s="198"/>
      <c r="J1046490" s="198"/>
      <c r="K1046490" s="198"/>
      <c r="M1046490" s="198"/>
      <c r="N1046490" s="198"/>
      <c r="P1046490" s="2"/>
      <c r="U1046490" s="270"/>
      <c r="AA1046490" s="268"/>
      <c r="AC1046490" s="269"/>
    </row>
    <row r="1046491" spans="1:29" s="119" customFormat="1">
      <c r="A1046491" s="254"/>
      <c r="B1046491" s="198"/>
      <c r="C1046491" s="265"/>
      <c r="D1046491" s="265"/>
      <c r="E1046491" s="198"/>
      <c r="G1046491" s="198"/>
      <c r="H1046491" s="198"/>
      <c r="I1046491" s="198"/>
      <c r="J1046491" s="198"/>
      <c r="K1046491" s="198"/>
      <c r="M1046491" s="198"/>
      <c r="N1046491" s="198"/>
      <c r="P1046491" s="2"/>
      <c r="U1046491" s="270"/>
      <c r="AA1046491" s="268"/>
      <c r="AC1046491" s="269"/>
    </row>
    <row r="1046492" spans="1:29" s="119" customFormat="1">
      <c r="A1046492" s="254"/>
      <c r="B1046492" s="198"/>
      <c r="C1046492" s="265"/>
      <c r="D1046492" s="265"/>
      <c r="E1046492" s="198"/>
      <c r="G1046492" s="198"/>
      <c r="H1046492" s="198"/>
      <c r="I1046492" s="198"/>
      <c r="J1046492" s="198"/>
      <c r="K1046492" s="198"/>
      <c r="M1046492" s="198"/>
      <c r="N1046492" s="198"/>
      <c r="P1046492" s="2"/>
      <c r="U1046492" s="270"/>
      <c r="AA1046492" s="268"/>
      <c r="AC1046492" s="269"/>
    </row>
    <row r="1046493" spans="1:29" s="119" customFormat="1">
      <c r="A1046493" s="254"/>
      <c r="B1046493" s="198"/>
      <c r="C1046493" s="265"/>
      <c r="D1046493" s="265"/>
      <c r="E1046493" s="198"/>
      <c r="G1046493" s="198"/>
      <c r="H1046493" s="198"/>
      <c r="I1046493" s="198"/>
      <c r="J1046493" s="198"/>
      <c r="K1046493" s="198"/>
      <c r="M1046493" s="198"/>
      <c r="N1046493" s="198"/>
      <c r="P1046493" s="2"/>
      <c r="U1046493" s="270"/>
      <c r="AA1046493" s="268"/>
      <c r="AC1046493" s="269"/>
    </row>
    <row r="1046494" spans="1:29" s="119" customFormat="1">
      <c r="A1046494" s="254"/>
      <c r="B1046494" s="198"/>
      <c r="C1046494" s="265"/>
      <c r="D1046494" s="265"/>
      <c r="E1046494" s="198"/>
      <c r="G1046494" s="198"/>
      <c r="H1046494" s="198"/>
      <c r="I1046494" s="198"/>
      <c r="J1046494" s="198"/>
      <c r="K1046494" s="198"/>
      <c r="M1046494" s="198"/>
      <c r="N1046494" s="198"/>
      <c r="P1046494" s="2"/>
      <c r="U1046494" s="270"/>
      <c r="AA1046494" s="268"/>
      <c r="AC1046494" s="269"/>
    </row>
    <row r="1046495" spans="1:29" s="119" customFormat="1">
      <c r="A1046495" s="254"/>
      <c r="B1046495" s="198"/>
      <c r="C1046495" s="265"/>
      <c r="D1046495" s="265"/>
      <c r="E1046495" s="198"/>
      <c r="G1046495" s="198"/>
      <c r="H1046495" s="198"/>
      <c r="I1046495" s="198"/>
      <c r="J1046495" s="198"/>
      <c r="K1046495" s="198"/>
      <c r="M1046495" s="198"/>
      <c r="N1046495" s="198"/>
      <c r="P1046495" s="2"/>
      <c r="U1046495" s="270"/>
      <c r="AA1046495" s="268"/>
      <c r="AC1046495" s="269"/>
    </row>
    <row r="1046496" spans="1:29" s="119" customFormat="1">
      <c r="A1046496" s="254"/>
      <c r="B1046496" s="198"/>
      <c r="C1046496" s="265"/>
      <c r="D1046496" s="265"/>
      <c r="E1046496" s="198"/>
      <c r="G1046496" s="198"/>
      <c r="H1046496" s="198"/>
      <c r="I1046496" s="198"/>
      <c r="J1046496" s="198"/>
      <c r="K1046496" s="198"/>
      <c r="M1046496" s="198"/>
      <c r="N1046496" s="198"/>
      <c r="P1046496" s="2"/>
      <c r="U1046496" s="270"/>
      <c r="AA1046496" s="268"/>
      <c r="AC1046496" s="269"/>
    </row>
    <row r="1046497" spans="1:29" s="119" customFormat="1">
      <c r="A1046497" s="254"/>
      <c r="B1046497" s="198"/>
      <c r="C1046497" s="265"/>
      <c r="D1046497" s="265"/>
      <c r="E1046497" s="198"/>
      <c r="G1046497" s="198"/>
      <c r="H1046497" s="198"/>
      <c r="I1046497" s="198"/>
      <c r="J1046497" s="198"/>
      <c r="K1046497" s="198"/>
      <c r="M1046497" s="198"/>
      <c r="N1046497" s="198"/>
      <c r="P1046497" s="2"/>
      <c r="U1046497" s="270"/>
      <c r="AA1046497" s="268"/>
      <c r="AC1046497" s="269"/>
    </row>
    <row r="1046498" spans="1:29" s="119" customFormat="1">
      <c r="A1046498" s="254"/>
      <c r="B1046498" s="198"/>
      <c r="C1046498" s="265"/>
      <c r="D1046498" s="265"/>
      <c r="E1046498" s="198"/>
      <c r="G1046498" s="198"/>
      <c r="H1046498" s="198"/>
      <c r="I1046498" s="198"/>
      <c r="J1046498" s="198"/>
      <c r="K1046498" s="198"/>
      <c r="M1046498" s="198"/>
      <c r="N1046498" s="198"/>
      <c r="P1046498" s="2"/>
      <c r="U1046498" s="270"/>
      <c r="AA1046498" s="268"/>
      <c r="AC1046498" s="269"/>
    </row>
    <row r="1046499" spans="1:29" s="119" customFormat="1">
      <c r="A1046499" s="254"/>
      <c r="B1046499" s="198"/>
      <c r="C1046499" s="265"/>
      <c r="D1046499" s="265"/>
      <c r="E1046499" s="198"/>
      <c r="G1046499" s="198"/>
      <c r="H1046499" s="198"/>
      <c r="I1046499" s="198"/>
      <c r="J1046499" s="198"/>
      <c r="K1046499" s="198"/>
      <c r="M1046499" s="198"/>
      <c r="N1046499" s="198"/>
      <c r="P1046499" s="2"/>
      <c r="U1046499" s="270"/>
      <c r="AA1046499" s="268"/>
      <c r="AC1046499" s="269"/>
    </row>
    <row r="1046500" spans="1:29" s="119" customFormat="1">
      <c r="A1046500" s="254"/>
      <c r="B1046500" s="198"/>
      <c r="C1046500" s="265"/>
      <c r="D1046500" s="265"/>
      <c r="E1046500" s="198"/>
      <c r="G1046500" s="198"/>
      <c r="H1046500" s="198"/>
      <c r="I1046500" s="198"/>
      <c r="J1046500" s="198"/>
      <c r="K1046500" s="198"/>
      <c r="M1046500" s="198"/>
      <c r="N1046500" s="198"/>
      <c r="P1046500" s="2"/>
      <c r="U1046500" s="270"/>
      <c r="AA1046500" s="268"/>
      <c r="AC1046500" s="269"/>
    </row>
    <row r="1046501" spans="1:29" s="119" customFormat="1">
      <c r="A1046501" s="254"/>
      <c r="B1046501" s="198"/>
      <c r="C1046501" s="265"/>
      <c r="D1046501" s="265"/>
      <c r="E1046501" s="198"/>
      <c r="G1046501" s="198"/>
      <c r="H1046501" s="198"/>
      <c r="I1046501" s="198"/>
      <c r="J1046501" s="198"/>
      <c r="K1046501" s="198"/>
      <c r="M1046501" s="198"/>
      <c r="N1046501" s="198"/>
      <c r="P1046501" s="2"/>
      <c r="U1046501" s="270"/>
      <c r="AA1046501" s="268"/>
      <c r="AC1046501" s="269"/>
    </row>
    <row r="1046502" spans="1:29" s="119" customFormat="1">
      <c r="A1046502" s="254"/>
      <c r="B1046502" s="198"/>
      <c r="C1046502" s="265"/>
      <c r="D1046502" s="265"/>
      <c r="E1046502" s="198"/>
      <c r="G1046502" s="198"/>
      <c r="H1046502" s="198"/>
      <c r="I1046502" s="198"/>
      <c r="J1046502" s="198"/>
      <c r="K1046502" s="198"/>
      <c r="M1046502" s="198"/>
      <c r="N1046502" s="198"/>
      <c r="P1046502" s="2"/>
      <c r="U1046502" s="270"/>
      <c r="AA1046502" s="268"/>
      <c r="AC1046502" s="269"/>
    </row>
    <row r="1046503" spans="1:29" s="119" customFormat="1">
      <c r="A1046503" s="254"/>
      <c r="B1046503" s="198"/>
      <c r="C1046503" s="265"/>
      <c r="D1046503" s="265"/>
      <c r="E1046503" s="198"/>
      <c r="G1046503" s="198"/>
      <c r="H1046503" s="198"/>
      <c r="I1046503" s="198"/>
      <c r="J1046503" s="198"/>
      <c r="K1046503" s="198"/>
      <c r="M1046503" s="198"/>
      <c r="N1046503" s="198"/>
      <c r="P1046503" s="2"/>
      <c r="U1046503" s="270"/>
      <c r="AA1046503" s="268"/>
      <c r="AC1046503" s="269"/>
    </row>
    <row r="1046504" spans="1:29" s="119" customFormat="1">
      <c r="A1046504" s="254"/>
      <c r="B1046504" s="198"/>
      <c r="C1046504" s="265"/>
      <c r="D1046504" s="265"/>
      <c r="E1046504" s="198"/>
      <c r="G1046504" s="198"/>
      <c r="H1046504" s="198"/>
      <c r="I1046504" s="198"/>
      <c r="J1046504" s="198"/>
      <c r="K1046504" s="198"/>
      <c r="M1046504" s="198"/>
      <c r="N1046504" s="198"/>
      <c r="P1046504" s="2"/>
      <c r="U1046504" s="270"/>
      <c r="AA1046504" s="268"/>
      <c r="AC1046504" s="269"/>
    </row>
    <row r="1046505" spans="1:29" s="119" customFormat="1">
      <c r="A1046505" s="254"/>
      <c r="B1046505" s="198"/>
      <c r="C1046505" s="265"/>
      <c r="D1046505" s="265"/>
      <c r="E1046505" s="198"/>
      <c r="G1046505" s="198"/>
      <c r="H1046505" s="198"/>
      <c r="I1046505" s="198"/>
      <c r="J1046505" s="198"/>
      <c r="K1046505" s="198"/>
      <c r="M1046505" s="198"/>
      <c r="N1046505" s="198"/>
      <c r="P1046505" s="2"/>
      <c r="U1046505" s="270"/>
      <c r="AA1046505" s="268"/>
      <c r="AC1046505" s="269"/>
    </row>
    <row r="1046506" spans="1:29" s="119" customFormat="1">
      <c r="A1046506" s="254"/>
      <c r="B1046506" s="198"/>
      <c r="C1046506" s="265"/>
      <c r="D1046506" s="265"/>
      <c r="E1046506" s="198"/>
      <c r="G1046506" s="198"/>
      <c r="H1046506" s="198"/>
      <c r="I1046506" s="198"/>
      <c r="J1046506" s="198"/>
      <c r="K1046506" s="198"/>
      <c r="M1046506" s="198"/>
      <c r="N1046506" s="198"/>
      <c r="P1046506" s="2"/>
      <c r="U1046506" s="270"/>
      <c r="AA1046506" s="268"/>
      <c r="AC1046506" s="269"/>
    </row>
    <row r="1046507" spans="1:29" s="119" customFormat="1">
      <c r="A1046507" s="254"/>
      <c r="B1046507" s="198"/>
      <c r="C1046507" s="265"/>
      <c r="D1046507" s="265"/>
      <c r="E1046507" s="198"/>
      <c r="G1046507" s="198"/>
      <c r="H1046507" s="198"/>
      <c r="I1046507" s="198"/>
      <c r="J1046507" s="198"/>
      <c r="K1046507" s="198"/>
      <c r="M1046507" s="198"/>
      <c r="N1046507" s="198"/>
      <c r="P1046507" s="2"/>
      <c r="U1046507" s="270"/>
      <c r="AA1046507" s="268"/>
      <c r="AC1046507" s="269"/>
    </row>
    <row r="1046508" spans="1:29" s="119" customFormat="1">
      <c r="A1046508" s="254"/>
      <c r="B1046508" s="198"/>
      <c r="C1046508" s="265"/>
      <c r="D1046508" s="265"/>
      <c r="E1046508" s="198"/>
      <c r="G1046508" s="198"/>
      <c r="H1046508" s="198"/>
      <c r="I1046508" s="198"/>
      <c r="J1046508" s="198"/>
      <c r="K1046508" s="198"/>
      <c r="M1046508" s="198"/>
      <c r="N1046508" s="198"/>
      <c r="P1046508" s="2"/>
      <c r="U1046508" s="270"/>
      <c r="AA1046508" s="268"/>
      <c r="AC1046508" s="269"/>
    </row>
    <row r="1046509" spans="1:29" s="119" customFormat="1">
      <c r="A1046509" s="254"/>
      <c r="B1046509" s="198"/>
      <c r="C1046509" s="265"/>
      <c r="D1046509" s="265"/>
      <c r="E1046509" s="198"/>
      <c r="G1046509" s="198"/>
      <c r="H1046509" s="198"/>
      <c r="I1046509" s="198"/>
      <c r="J1046509" s="198"/>
      <c r="K1046509" s="198"/>
      <c r="M1046509" s="198"/>
      <c r="N1046509" s="198"/>
      <c r="P1046509" s="2"/>
      <c r="U1046509" s="270"/>
      <c r="AA1046509" s="268"/>
      <c r="AC1046509" s="269"/>
    </row>
    <row r="1046510" spans="1:29" s="119" customFormat="1">
      <c r="A1046510" s="254"/>
      <c r="B1046510" s="198"/>
      <c r="C1046510" s="265"/>
      <c r="D1046510" s="265"/>
      <c r="E1046510" s="198"/>
      <c r="G1046510" s="198"/>
      <c r="H1046510" s="198"/>
      <c r="I1046510" s="198"/>
      <c r="J1046510" s="198"/>
      <c r="K1046510" s="198"/>
      <c r="M1046510" s="198"/>
      <c r="N1046510" s="198"/>
      <c r="P1046510" s="2"/>
      <c r="U1046510" s="270"/>
      <c r="AA1046510" s="268"/>
      <c r="AC1046510" s="269"/>
    </row>
    <row r="1046511" spans="1:29" s="119" customFormat="1">
      <c r="A1046511" s="254"/>
      <c r="B1046511" s="198"/>
      <c r="C1046511" s="265"/>
      <c r="D1046511" s="265"/>
      <c r="E1046511" s="198"/>
      <c r="G1046511" s="198"/>
      <c r="H1046511" s="198"/>
      <c r="I1046511" s="198"/>
      <c r="J1046511" s="198"/>
      <c r="K1046511" s="198"/>
      <c r="M1046511" s="198"/>
      <c r="N1046511" s="198"/>
      <c r="P1046511" s="2"/>
      <c r="U1046511" s="270"/>
      <c r="AA1046511" s="268"/>
      <c r="AC1046511" s="269"/>
    </row>
    <row r="1046512" spans="1:29" s="119" customFormat="1">
      <c r="A1046512" s="254"/>
      <c r="B1046512" s="198"/>
      <c r="C1046512" s="265"/>
      <c r="D1046512" s="265"/>
      <c r="E1046512" s="198"/>
      <c r="G1046512" s="198"/>
      <c r="H1046512" s="198"/>
      <c r="I1046512" s="198"/>
      <c r="J1046512" s="198"/>
      <c r="K1046512" s="198"/>
      <c r="M1046512" s="198"/>
      <c r="N1046512" s="198"/>
      <c r="P1046512" s="2"/>
      <c r="U1046512" s="270"/>
      <c r="AA1046512" s="268"/>
      <c r="AC1046512" s="269"/>
    </row>
    <row r="1046513" spans="1:29" s="119" customFormat="1">
      <c r="A1046513" s="254"/>
      <c r="B1046513" s="198"/>
      <c r="C1046513" s="265"/>
      <c r="D1046513" s="265"/>
      <c r="E1046513" s="198"/>
      <c r="G1046513" s="198"/>
      <c r="H1046513" s="198"/>
      <c r="I1046513" s="198"/>
      <c r="J1046513" s="198"/>
      <c r="K1046513" s="198"/>
      <c r="M1046513" s="198"/>
      <c r="N1046513" s="198"/>
      <c r="P1046513" s="2"/>
      <c r="U1046513" s="270"/>
      <c r="AA1046513" s="268"/>
      <c r="AC1046513" s="269"/>
    </row>
    <row r="1046514" spans="1:29" s="119" customFormat="1">
      <c r="A1046514" s="254"/>
      <c r="B1046514" s="198"/>
      <c r="C1046514" s="265"/>
      <c r="D1046514" s="265"/>
      <c r="E1046514" s="198"/>
      <c r="G1046514" s="198"/>
      <c r="H1046514" s="198"/>
      <c r="I1046514" s="198"/>
      <c r="J1046514" s="198"/>
      <c r="K1046514" s="198"/>
      <c r="M1046514" s="198"/>
      <c r="N1046514" s="198"/>
      <c r="P1046514" s="2"/>
      <c r="U1046514" s="270"/>
      <c r="AA1046514" s="268"/>
      <c r="AC1046514" s="269"/>
    </row>
    <row r="1046515" spans="1:29" s="119" customFormat="1">
      <c r="A1046515" s="254"/>
      <c r="B1046515" s="198"/>
      <c r="C1046515" s="265"/>
      <c r="D1046515" s="265"/>
      <c r="E1046515" s="198"/>
      <c r="G1046515" s="198"/>
      <c r="H1046515" s="198"/>
      <c r="I1046515" s="198"/>
      <c r="J1046515" s="198"/>
      <c r="K1046515" s="198"/>
      <c r="M1046515" s="198"/>
      <c r="N1046515" s="198"/>
      <c r="P1046515" s="2"/>
      <c r="U1046515" s="270"/>
      <c r="AA1046515" s="268"/>
      <c r="AC1046515" s="269"/>
    </row>
    <row r="1046516" spans="1:29" s="119" customFormat="1">
      <c r="A1046516" s="254"/>
      <c r="B1046516" s="198"/>
      <c r="C1046516" s="265"/>
      <c r="D1046516" s="265"/>
      <c r="E1046516" s="198"/>
      <c r="G1046516" s="198"/>
      <c r="H1046516" s="198"/>
      <c r="I1046516" s="198"/>
      <c r="J1046516" s="198"/>
      <c r="K1046516" s="198"/>
      <c r="M1046516" s="198"/>
      <c r="N1046516" s="198"/>
      <c r="P1046516" s="2"/>
      <c r="U1046516" s="270"/>
      <c r="AA1046516" s="268"/>
      <c r="AC1046516" s="269"/>
    </row>
    <row r="1046517" spans="1:29" s="119" customFormat="1">
      <c r="A1046517" s="254"/>
      <c r="B1046517" s="198"/>
      <c r="C1046517" s="265"/>
      <c r="D1046517" s="265"/>
      <c r="E1046517" s="198"/>
      <c r="G1046517" s="198"/>
      <c r="H1046517" s="198"/>
      <c r="I1046517" s="198"/>
      <c r="J1046517" s="198"/>
      <c r="K1046517" s="198"/>
      <c r="M1046517" s="198"/>
      <c r="N1046517" s="198"/>
      <c r="P1046517" s="2"/>
      <c r="U1046517" s="270"/>
      <c r="AA1046517" s="268"/>
      <c r="AC1046517" s="269"/>
    </row>
    <row r="1046518" spans="1:29" s="119" customFormat="1">
      <c r="A1046518" s="254"/>
      <c r="B1046518" s="198"/>
      <c r="C1046518" s="265"/>
      <c r="D1046518" s="265"/>
      <c r="E1046518" s="198"/>
      <c r="G1046518" s="198"/>
      <c r="H1046518" s="198"/>
      <c r="I1046518" s="198"/>
      <c r="J1046518" s="198"/>
      <c r="K1046518" s="198"/>
      <c r="M1046518" s="198"/>
      <c r="N1046518" s="198"/>
      <c r="P1046518" s="2"/>
      <c r="U1046518" s="270"/>
      <c r="AA1046518" s="268"/>
      <c r="AC1046518" s="269"/>
    </row>
    <row r="1046519" spans="1:29" s="119" customFormat="1">
      <c r="A1046519" s="254"/>
      <c r="B1046519" s="198"/>
      <c r="C1046519" s="265"/>
      <c r="D1046519" s="265"/>
      <c r="E1046519" s="198"/>
      <c r="G1046519" s="198"/>
      <c r="H1046519" s="198"/>
      <c r="I1046519" s="198"/>
      <c r="J1046519" s="198"/>
      <c r="K1046519" s="198"/>
      <c r="M1046519" s="198"/>
      <c r="N1046519" s="198"/>
      <c r="P1046519" s="2"/>
      <c r="U1046519" s="270"/>
      <c r="AA1046519" s="268"/>
      <c r="AC1046519" s="269"/>
    </row>
    <row r="1046520" spans="1:29" s="119" customFormat="1">
      <c r="A1046520" s="254"/>
      <c r="B1046520" s="198"/>
      <c r="C1046520" s="265"/>
      <c r="D1046520" s="265"/>
      <c r="E1046520" s="198"/>
      <c r="G1046520" s="198"/>
      <c r="H1046520" s="198"/>
      <c r="I1046520" s="198"/>
      <c r="J1046520" s="198"/>
      <c r="K1046520" s="198"/>
      <c r="M1046520" s="198"/>
      <c r="N1046520" s="198"/>
      <c r="P1046520" s="2"/>
      <c r="U1046520" s="270"/>
      <c r="AA1046520" s="268"/>
      <c r="AC1046520" s="269"/>
    </row>
    <row r="1046521" spans="1:29" s="119" customFormat="1">
      <c r="A1046521" s="254"/>
      <c r="B1046521" s="198"/>
      <c r="C1046521" s="265"/>
      <c r="D1046521" s="265"/>
      <c r="E1046521" s="198"/>
      <c r="G1046521" s="198"/>
      <c r="H1046521" s="198"/>
      <c r="I1046521" s="198"/>
      <c r="J1046521" s="198"/>
      <c r="K1046521" s="198"/>
      <c r="M1046521" s="198"/>
      <c r="N1046521" s="198"/>
      <c r="P1046521" s="2"/>
      <c r="U1046521" s="270"/>
      <c r="AA1046521" s="268"/>
      <c r="AC1046521" s="269"/>
    </row>
    <row r="1046522" spans="1:29" s="119" customFormat="1">
      <c r="A1046522" s="254"/>
      <c r="B1046522" s="198"/>
      <c r="C1046522" s="265"/>
      <c r="D1046522" s="265"/>
      <c r="E1046522" s="198"/>
      <c r="G1046522" s="198"/>
      <c r="H1046522" s="198"/>
      <c r="I1046522" s="198"/>
      <c r="J1046522" s="198"/>
      <c r="K1046522" s="198"/>
      <c r="M1046522" s="198"/>
      <c r="N1046522" s="198"/>
      <c r="P1046522" s="2"/>
      <c r="U1046522" s="270"/>
      <c r="AA1046522" s="268"/>
      <c r="AC1046522" s="269"/>
    </row>
    <row r="1046523" spans="1:29" s="119" customFormat="1">
      <c r="A1046523" s="254"/>
      <c r="B1046523" s="198"/>
      <c r="C1046523" s="265"/>
      <c r="D1046523" s="265"/>
      <c r="E1046523" s="198"/>
      <c r="G1046523" s="198"/>
      <c r="H1046523" s="198"/>
      <c r="I1046523" s="198"/>
      <c r="J1046523" s="198"/>
      <c r="K1046523" s="198"/>
      <c r="M1046523" s="198"/>
      <c r="N1046523" s="198"/>
      <c r="P1046523" s="2"/>
      <c r="U1046523" s="270"/>
      <c r="AA1046523" s="268"/>
      <c r="AC1046523" s="269"/>
    </row>
    <row r="1046524" spans="1:29" s="119" customFormat="1">
      <c r="A1046524" s="254"/>
      <c r="B1046524" s="198"/>
      <c r="C1046524" s="265"/>
      <c r="D1046524" s="265"/>
      <c r="E1046524" s="198"/>
      <c r="G1046524" s="198"/>
      <c r="H1046524" s="198"/>
      <c r="I1046524" s="198"/>
      <c r="J1046524" s="198"/>
      <c r="K1046524" s="198"/>
      <c r="M1046524" s="198"/>
      <c r="N1046524" s="198"/>
      <c r="P1046524" s="2"/>
      <c r="U1046524" s="270"/>
      <c r="AA1046524" s="268"/>
      <c r="AC1046524" s="269"/>
    </row>
    <row r="1046525" spans="1:29" s="119" customFormat="1">
      <c r="A1046525" s="254"/>
      <c r="B1046525" s="198"/>
      <c r="C1046525" s="265"/>
      <c r="D1046525" s="265"/>
      <c r="E1046525" s="198"/>
      <c r="G1046525" s="198"/>
      <c r="H1046525" s="198"/>
      <c r="I1046525" s="198"/>
      <c r="J1046525" s="198"/>
      <c r="K1046525" s="198"/>
      <c r="M1046525" s="198"/>
      <c r="N1046525" s="198"/>
      <c r="P1046525" s="2"/>
      <c r="U1046525" s="270"/>
      <c r="AA1046525" s="268"/>
      <c r="AC1046525" s="269"/>
    </row>
    <row r="1046526" spans="1:29" s="119" customFormat="1">
      <c r="A1046526" s="254"/>
      <c r="B1046526" s="198"/>
      <c r="C1046526" s="265"/>
      <c r="D1046526" s="265"/>
      <c r="E1046526" s="198"/>
      <c r="G1046526" s="198"/>
      <c r="H1046526" s="198"/>
      <c r="I1046526" s="198"/>
      <c r="J1046526" s="198"/>
      <c r="K1046526" s="198"/>
      <c r="M1046526" s="198"/>
      <c r="N1046526" s="198"/>
      <c r="P1046526" s="2"/>
      <c r="U1046526" s="270"/>
      <c r="AA1046526" s="268"/>
      <c r="AC1046526" s="269"/>
    </row>
    <row r="1046527" spans="1:29" s="119" customFormat="1">
      <c r="A1046527" s="254"/>
      <c r="B1046527" s="198"/>
      <c r="C1046527" s="265"/>
      <c r="D1046527" s="265"/>
      <c r="E1046527" s="198"/>
      <c r="G1046527" s="198"/>
      <c r="H1046527" s="198"/>
      <c r="I1046527" s="198"/>
      <c r="J1046527" s="198"/>
      <c r="K1046527" s="198"/>
      <c r="M1046527" s="198"/>
      <c r="N1046527" s="198"/>
      <c r="P1046527" s="2"/>
      <c r="U1046527" s="270"/>
      <c r="AA1046527" s="268"/>
      <c r="AC1046527" s="269"/>
    </row>
    <row r="1046528" spans="1:29" s="119" customFormat="1">
      <c r="A1046528" s="254"/>
      <c r="B1046528" s="198"/>
      <c r="C1046528" s="265"/>
      <c r="D1046528" s="265"/>
      <c r="E1046528" s="198"/>
      <c r="G1046528" s="198"/>
      <c r="H1046528" s="198"/>
      <c r="I1046528" s="198"/>
      <c r="J1046528" s="198"/>
      <c r="K1046528" s="198"/>
      <c r="M1046528" s="198"/>
      <c r="N1046528" s="198"/>
      <c r="P1046528" s="2"/>
      <c r="U1046528" s="270"/>
      <c r="AA1046528" s="268"/>
      <c r="AC1046528" s="269"/>
    </row>
    <row r="1046529" spans="1:29" s="119" customFormat="1">
      <c r="A1046529" s="254"/>
      <c r="B1046529" s="198"/>
      <c r="C1046529" s="265"/>
      <c r="D1046529" s="265"/>
      <c r="E1046529" s="198"/>
      <c r="G1046529" s="198"/>
      <c r="H1046529" s="198"/>
      <c r="I1046529" s="198"/>
      <c r="J1046529" s="198"/>
      <c r="K1046529" s="198"/>
      <c r="M1046529" s="198"/>
      <c r="N1046529" s="198"/>
      <c r="P1046529" s="2"/>
      <c r="U1046529" s="270"/>
      <c r="AA1046529" s="268"/>
      <c r="AC1046529" s="269"/>
    </row>
    <row r="1046530" spans="1:29" s="119" customFormat="1">
      <c r="A1046530" s="254"/>
      <c r="B1046530" s="198"/>
      <c r="C1046530" s="265"/>
      <c r="D1046530" s="265"/>
      <c r="E1046530" s="198"/>
      <c r="G1046530" s="198"/>
      <c r="H1046530" s="198"/>
      <c r="I1046530" s="198"/>
      <c r="J1046530" s="198"/>
      <c r="K1046530" s="198"/>
      <c r="M1046530" s="198"/>
      <c r="N1046530" s="198"/>
      <c r="P1046530" s="2"/>
      <c r="U1046530" s="270"/>
      <c r="AA1046530" s="268"/>
      <c r="AC1046530" s="269"/>
    </row>
    <row r="1046531" spans="1:29" s="119" customFormat="1">
      <c r="A1046531" s="254"/>
      <c r="B1046531" s="198"/>
      <c r="C1046531" s="265"/>
      <c r="D1046531" s="265"/>
      <c r="E1046531" s="198"/>
      <c r="G1046531" s="198"/>
      <c r="H1046531" s="198"/>
      <c r="I1046531" s="198"/>
      <c r="J1046531" s="198"/>
      <c r="K1046531" s="198"/>
      <c r="M1046531" s="198"/>
      <c r="N1046531" s="198"/>
      <c r="P1046531" s="2"/>
      <c r="U1046531" s="270"/>
      <c r="AA1046531" s="268"/>
      <c r="AC1046531" s="269"/>
    </row>
    <row r="1046532" spans="1:29" s="119" customFormat="1">
      <c r="A1046532" s="254"/>
      <c r="B1046532" s="198"/>
      <c r="C1046532" s="265"/>
      <c r="D1046532" s="265"/>
      <c r="E1046532" s="198"/>
      <c r="G1046532" s="198"/>
      <c r="H1046532" s="198"/>
      <c r="I1046532" s="198"/>
      <c r="J1046532" s="198"/>
      <c r="K1046532" s="198"/>
      <c r="M1046532" s="198"/>
      <c r="N1046532" s="198"/>
      <c r="P1046532" s="2"/>
      <c r="U1046532" s="270"/>
      <c r="AA1046532" s="268"/>
      <c r="AC1046532" s="269"/>
    </row>
    <row r="1046533" spans="1:29" s="119" customFormat="1">
      <c r="A1046533" s="254"/>
      <c r="B1046533" s="198"/>
      <c r="C1046533" s="265"/>
      <c r="D1046533" s="265"/>
      <c r="E1046533" s="198"/>
      <c r="G1046533" s="198"/>
      <c r="H1046533" s="198"/>
      <c r="I1046533" s="198"/>
      <c r="J1046533" s="198"/>
      <c r="K1046533" s="198"/>
      <c r="M1046533" s="198"/>
      <c r="N1046533" s="198"/>
      <c r="P1046533" s="2"/>
      <c r="U1046533" s="270"/>
      <c r="AA1046533" s="268"/>
      <c r="AC1046533" s="269"/>
    </row>
    <row r="1046534" spans="1:29" s="119" customFormat="1">
      <c r="A1046534" s="254"/>
      <c r="B1046534" s="198"/>
      <c r="C1046534" s="265"/>
      <c r="D1046534" s="265"/>
      <c r="E1046534" s="198"/>
      <c r="G1046534" s="198"/>
      <c r="H1046534" s="198"/>
      <c r="I1046534" s="198"/>
      <c r="J1046534" s="198"/>
      <c r="K1046534" s="198"/>
      <c r="M1046534" s="198"/>
      <c r="N1046534" s="198"/>
      <c r="P1046534" s="2"/>
      <c r="U1046534" s="270"/>
      <c r="AA1046534" s="268"/>
      <c r="AC1046534" s="269"/>
    </row>
    <row r="1046535" spans="1:29" s="119" customFormat="1">
      <c r="A1046535" s="254"/>
      <c r="B1046535" s="198"/>
      <c r="C1046535" s="265"/>
      <c r="D1046535" s="265"/>
      <c r="E1046535" s="198"/>
      <c r="G1046535" s="198"/>
      <c r="H1046535" s="198"/>
      <c r="I1046535" s="198"/>
      <c r="J1046535" s="198"/>
      <c r="K1046535" s="198"/>
      <c r="M1046535" s="198"/>
      <c r="N1046535" s="198"/>
      <c r="P1046535" s="2"/>
      <c r="U1046535" s="270"/>
      <c r="AA1046535" s="268"/>
      <c r="AC1046535" s="269"/>
    </row>
    <row r="1046536" spans="1:29" s="119" customFormat="1">
      <c r="A1046536" s="254"/>
      <c r="B1046536" s="198"/>
      <c r="C1046536" s="265"/>
      <c r="D1046536" s="265"/>
      <c r="E1046536" s="198"/>
      <c r="G1046536" s="198"/>
      <c r="H1046536" s="198"/>
      <c r="I1046536" s="198"/>
      <c r="J1046536" s="198"/>
      <c r="K1046536" s="198"/>
      <c r="M1046536" s="198"/>
      <c r="N1046536" s="198"/>
      <c r="P1046536" s="2"/>
      <c r="U1046536" s="270"/>
      <c r="AA1046536" s="268"/>
      <c r="AC1046536" s="269"/>
    </row>
    <row r="1046537" spans="1:29" s="119" customFormat="1">
      <c r="A1046537" s="254"/>
      <c r="B1046537" s="198"/>
      <c r="C1046537" s="265"/>
      <c r="D1046537" s="265"/>
      <c r="E1046537" s="198"/>
      <c r="G1046537" s="198"/>
      <c r="H1046537" s="198"/>
      <c r="I1046537" s="198"/>
      <c r="J1046537" s="198"/>
      <c r="K1046537" s="198"/>
      <c r="M1046537" s="198"/>
      <c r="N1046537" s="198"/>
      <c r="P1046537" s="2"/>
      <c r="U1046537" s="270"/>
      <c r="AA1046537" s="268"/>
      <c r="AC1046537" s="269"/>
    </row>
    <row r="1046538" spans="1:29" s="119" customFormat="1">
      <c r="A1046538" s="254"/>
      <c r="B1046538" s="198"/>
      <c r="C1046538" s="265"/>
      <c r="D1046538" s="265"/>
      <c r="E1046538" s="198"/>
      <c r="G1046538" s="198"/>
      <c r="H1046538" s="198"/>
      <c r="I1046538" s="198"/>
      <c r="J1046538" s="198"/>
      <c r="K1046538" s="198"/>
      <c r="M1046538" s="198"/>
      <c r="N1046538" s="198"/>
      <c r="P1046538" s="2"/>
      <c r="U1046538" s="270"/>
      <c r="AA1046538" s="268"/>
      <c r="AC1046538" s="269"/>
    </row>
    <row r="1046539" spans="1:29" s="119" customFormat="1">
      <c r="A1046539" s="254"/>
      <c r="B1046539" s="198"/>
      <c r="C1046539" s="265"/>
      <c r="D1046539" s="265"/>
      <c r="E1046539" s="198"/>
      <c r="G1046539" s="198"/>
      <c r="H1046539" s="198"/>
      <c r="I1046539" s="198"/>
      <c r="J1046539" s="198"/>
      <c r="K1046539" s="198"/>
      <c r="M1046539" s="198"/>
      <c r="N1046539" s="198"/>
      <c r="P1046539" s="2"/>
      <c r="U1046539" s="270"/>
      <c r="AA1046539" s="268"/>
      <c r="AC1046539" s="269"/>
    </row>
    <row r="1046540" spans="1:29" s="119" customFormat="1">
      <c r="A1046540" s="254"/>
      <c r="B1046540" s="198"/>
      <c r="C1046540" s="265"/>
      <c r="D1046540" s="265"/>
      <c r="E1046540" s="198"/>
      <c r="G1046540" s="198"/>
      <c r="H1046540" s="198"/>
      <c r="I1046540" s="198"/>
      <c r="J1046540" s="198"/>
      <c r="K1046540" s="198"/>
      <c r="M1046540" s="198"/>
      <c r="N1046540" s="198"/>
      <c r="P1046540" s="2"/>
      <c r="U1046540" s="270"/>
      <c r="AA1046540" s="268"/>
      <c r="AC1046540" s="269"/>
    </row>
    <row r="1046541" spans="1:29" s="119" customFormat="1">
      <c r="A1046541" s="254"/>
      <c r="B1046541" s="198"/>
      <c r="C1046541" s="265"/>
      <c r="D1046541" s="265"/>
      <c r="E1046541" s="198"/>
      <c r="G1046541" s="198"/>
      <c r="H1046541" s="198"/>
      <c r="I1046541" s="198"/>
      <c r="J1046541" s="198"/>
      <c r="K1046541" s="198"/>
      <c r="M1046541" s="198"/>
      <c r="N1046541" s="198"/>
      <c r="P1046541" s="2"/>
      <c r="U1046541" s="270"/>
      <c r="AA1046541" s="268"/>
      <c r="AC1046541" s="269"/>
    </row>
    <row r="1046542" spans="1:29" s="119" customFormat="1">
      <c r="A1046542" s="254"/>
      <c r="B1046542" s="198"/>
      <c r="C1046542" s="265"/>
      <c r="D1046542" s="265"/>
      <c r="E1046542" s="198"/>
      <c r="G1046542" s="198"/>
      <c r="H1046542" s="198"/>
      <c r="I1046542" s="198"/>
      <c r="J1046542" s="198"/>
      <c r="K1046542" s="198"/>
      <c r="M1046542" s="198"/>
      <c r="N1046542" s="198"/>
      <c r="P1046542" s="2"/>
      <c r="U1046542" s="270"/>
      <c r="AA1046542" s="268"/>
      <c r="AC1046542" s="269"/>
    </row>
    <row r="1046543" spans="1:29" s="119" customFormat="1">
      <c r="A1046543" s="254"/>
      <c r="B1046543" s="198"/>
      <c r="C1046543" s="265"/>
      <c r="D1046543" s="265"/>
      <c r="E1046543" s="198"/>
      <c r="G1046543" s="198"/>
      <c r="H1046543" s="198"/>
      <c r="I1046543" s="198"/>
      <c r="J1046543" s="198"/>
      <c r="K1046543" s="198"/>
      <c r="M1046543" s="198"/>
      <c r="N1046543" s="198"/>
      <c r="P1046543" s="2"/>
      <c r="U1046543" s="270"/>
      <c r="AA1046543" s="268"/>
      <c r="AC1046543" s="269"/>
    </row>
    <row r="1046544" spans="1:29" s="119" customFormat="1">
      <c r="A1046544" s="254"/>
      <c r="B1046544" s="198"/>
      <c r="C1046544" s="265"/>
      <c r="D1046544" s="265"/>
      <c r="E1046544" s="198"/>
      <c r="G1046544" s="198"/>
      <c r="H1046544" s="198"/>
      <c r="I1046544" s="198"/>
      <c r="J1046544" s="198"/>
      <c r="K1046544" s="198"/>
      <c r="M1046544" s="198"/>
      <c r="N1046544" s="198"/>
      <c r="P1046544" s="2"/>
      <c r="U1046544" s="270"/>
      <c r="AA1046544" s="268"/>
      <c r="AC1046544" s="269"/>
    </row>
    <row r="1046545" spans="1:29" s="119" customFormat="1">
      <c r="A1046545" s="254"/>
      <c r="B1046545" s="198"/>
      <c r="C1046545" s="265"/>
      <c r="D1046545" s="265"/>
      <c r="E1046545" s="198"/>
      <c r="G1046545" s="198"/>
      <c r="H1046545" s="198"/>
      <c r="I1046545" s="198"/>
      <c r="J1046545" s="198"/>
      <c r="K1046545" s="198"/>
      <c r="M1046545" s="198"/>
      <c r="N1046545" s="198"/>
      <c r="P1046545" s="2"/>
      <c r="U1046545" s="270"/>
      <c r="AA1046545" s="268"/>
      <c r="AC1046545" s="269"/>
    </row>
    <row r="1046546" spans="1:29" s="119" customFormat="1">
      <c r="A1046546" s="254"/>
      <c r="B1046546" s="198"/>
      <c r="C1046546" s="265"/>
      <c r="D1046546" s="265"/>
      <c r="E1046546" s="198"/>
      <c r="G1046546" s="198"/>
      <c r="H1046546" s="198"/>
      <c r="I1046546" s="198"/>
      <c r="J1046546" s="198"/>
      <c r="K1046546" s="198"/>
      <c r="M1046546" s="198"/>
      <c r="N1046546" s="198"/>
      <c r="P1046546" s="2"/>
      <c r="U1046546" s="270"/>
      <c r="AA1046546" s="268"/>
      <c r="AC1046546" s="269"/>
    </row>
    <row r="1046547" spans="1:29" s="119" customFormat="1">
      <c r="A1046547" s="254"/>
      <c r="B1046547" s="198"/>
      <c r="C1046547" s="265"/>
      <c r="D1046547" s="265"/>
      <c r="E1046547" s="198"/>
      <c r="G1046547" s="198"/>
      <c r="H1046547" s="198"/>
      <c r="I1046547" s="198"/>
      <c r="J1046547" s="198"/>
      <c r="K1046547" s="198"/>
      <c r="M1046547" s="198"/>
      <c r="N1046547" s="198"/>
      <c r="P1046547" s="2"/>
      <c r="U1046547" s="270"/>
      <c r="AA1046547" s="268"/>
      <c r="AC1046547" s="269"/>
    </row>
    <row r="1046548" spans="1:29" s="119" customFormat="1">
      <c r="A1046548" s="254"/>
      <c r="B1046548" s="198"/>
      <c r="C1046548" s="265"/>
      <c r="D1046548" s="265"/>
      <c r="E1046548" s="198"/>
      <c r="G1046548" s="198"/>
      <c r="H1046548" s="198"/>
      <c r="I1046548" s="198"/>
      <c r="J1046548" s="198"/>
      <c r="K1046548" s="198"/>
      <c r="M1046548" s="198"/>
      <c r="N1046548" s="198"/>
      <c r="P1046548" s="2"/>
      <c r="U1046548" s="270"/>
      <c r="AA1046548" s="268"/>
      <c r="AC1046548" s="269"/>
    </row>
    <row r="1046549" spans="1:29" s="119" customFormat="1">
      <c r="A1046549" s="254"/>
      <c r="B1046549" s="198"/>
      <c r="C1046549" s="265"/>
      <c r="D1046549" s="265"/>
      <c r="E1046549" s="198"/>
      <c r="G1046549" s="198"/>
      <c r="H1046549" s="198"/>
      <c r="I1046549" s="198"/>
      <c r="J1046549" s="198"/>
      <c r="K1046549" s="198"/>
      <c r="M1046549" s="198"/>
      <c r="N1046549" s="198"/>
      <c r="P1046549" s="2"/>
      <c r="U1046549" s="270"/>
      <c r="AA1046549" s="268"/>
      <c r="AC1046549" s="269"/>
    </row>
    <row r="1046550" spans="1:29" s="119" customFormat="1">
      <c r="A1046550" s="254"/>
      <c r="B1046550" s="198"/>
      <c r="C1046550" s="265"/>
      <c r="D1046550" s="265"/>
      <c r="E1046550" s="198"/>
      <c r="G1046550" s="198"/>
      <c r="H1046550" s="198"/>
      <c r="I1046550" s="198"/>
      <c r="J1046550" s="198"/>
      <c r="K1046550" s="198"/>
      <c r="M1046550" s="198"/>
      <c r="N1046550" s="198"/>
      <c r="P1046550" s="2"/>
      <c r="U1046550" s="270"/>
      <c r="AA1046550" s="268"/>
      <c r="AC1046550" s="269"/>
    </row>
    <row r="1046551" spans="1:29" s="119" customFormat="1">
      <c r="A1046551" s="254"/>
      <c r="B1046551" s="198"/>
      <c r="C1046551" s="265"/>
      <c r="D1046551" s="265"/>
      <c r="E1046551" s="198"/>
      <c r="G1046551" s="198"/>
      <c r="H1046551" s="198"/>
      <c r="I1046551" s="198"/>
      <c r="J1046551" s="198"/>
      <c r="K1046551" s="198"/>
      <c r="M1046551" s="198"/>
      <c r="N1046551" s="198"/>
      <c r="P1046551" s="2"/>
      <c r="U1046551" s="270"/>
      <c r="AA1046551" s="268"/>
      <c r="AC1046551" s="269"/>
    </row>
    <row r="1046552" spans="1:29" s="119" customFormat="1">
      <c r="A1046552" s="254"/>
      <c r="B1046552" s="198"/>
      <c r="C1046552" s="265"/>
      <c r="D1046552" s="265"/>
      <c r="E1046552" s="198"/>
      <c r="G1046552" s="198"/>
      <c r="H1046552" s="198"/>
      <c r="I1046552" s="198"/>
      <c r="J1046552" s="198"/>
      <c r="K1046552" s="198"/>
      <c r="M1046552" s="198"/>
      <c r="N1046552" s="198"/>
      <c r="P1046552" s="2"/>
      <c r="U1046552" s="270"/>
      <c r="AA1046552" s="268"/>
      <c r="AC1046552" s="269"/>
    </row>
    <row r="1046553" spans="1:29" s="119" customFormat="1">
      <c r="A1046553" s="254"/>
      <c r="B1046553" s="198"/>
      <c r="C1046553" s="265"/>
      <c r="D1046553" s="265"/>
      <c r="E1046553" s="198"/>
      <c r="G1046553" s="198"/>
      <c r="H1046553" s="198"/>
      <c r="I1046553" s="198"/>
      <c r="J1046553" s="198"/>
      <c r="K1046553" s="198"/>
      <c r="M1046553" s="198"/>
      <c r="N1046553" s="198"/>
      <c r="P1046553" s="2"/>
      <c r="U1046553" s="270"/>
      <c r="AA1046553" s="268"/>
      <c r="AC1046553" s="269"/>
    </row>
    <row r="1046554" spans="1:29" s="119" customFormat="1">
      <c r="A1046554" s="254"/>
      <c r="B1046554" s="198"/>
      <c r="C1046554" s="265"/>
      <c r="D1046554" s="265"/>
      <c r="E1046554" s="198"/>
      <c r="G1046554" s="198"/>
      <c r="H1046554" s="198"/>
      <c r="I1046554" s="198"/>
      <c r="J1046554" s="198"/>
      <c r="K1046554" s="198"/>
      <c r="M1046554" s="198"/>
      <c r="N1046554" s="198"/>
      <c r="P1046554" s="2"/>
      <c r="U1046554" s="270"/>
      <c r="AA1046554" s="268"/>
      <c r="AC1046554" s="269"/>
    </row>
    <row r="1046555" spans="1:29" s="119" customFormat="1">
      <c r="A1046555" s="254"/>
      <c r="B1046555" s="198"/>
      <c r="C1046555" s="265"/>
      <c r="D1046555" s="265"/>
      <c r="E1046555" s="198"/>
      <c r="G1046555" s="198"/>
      <c r="H1046555" s="198"/>
      <c r="I1046555" s="198"/>
      <c r="J1046555" s="198"/>
      <c r="K1046555" s="198"/>
      <c r="M1046555" s="198"/>
      <c r="N1046555" s="198"/>
      <c r="P1046555" s="2"/>
      <c r="U1046555" s="270"/>
      <c r="AA1046555" s="268"/>
      <c r="AC1046555" s="269"/>
    </row>
    <row r="1046556" spans="1:29" s="119" customFormat="1">
      <c r="A1046556" s="254"/>
      <c r="B1046556" s="198"/>
      <c r="C1046556" s="265"/>
      <c r="D1046556" s="265"/>
      <c r="E1046556" s="198"/>
      <c r="G1046556" s="198"/>
      <c r="H1046556" s="198"/>
      <c r="I1046556" s="198"/>
      <c r="J1046556" s="198"/>
      <c r="K1046556" s="198"/>
      <c r="M1046556" s="198"/>
      <c r="N1046556" s="198"/>
      <c r="P1046556" s="2"/>
      <c r="U1046556" s="270"/>
      <c r="AA1046556" s="268"/>
      <c r="AC1046556" s="269"/>
    </row>
    <row r="1046557" spans="1:29" s="119" customFormat="1">
      <c r="A1046557" s="254"/>
      <c r="B1046557" s="198"/>
      <c r="C1046557" s="265"/>
      <c r="D1046557" s="265"/>
      <c r="E1046557" s="198"/>
      <c r="G1046557" s="198"/>
      <c r="H1046557" s="198"/>
      <c r="I1046557" s="198"/>
      <c r="J1046557" s="198"/>
      <c r="K1046557" s="198"/>
      <c r="M1046557" s="198"/>
      <c r="N1046557" s="198"/>
      <c r="P1046557" s="2"/>
      <c r="U1046557" s="270"/>
      <c r="AA1046557" s="268"/>
      <c r="AC1046557" s="269"/>
    </row>
    <row r="1046558" spans="1:29" s="119" customFormat="1">
      <c r="A1046558" s="254"/>
      <c r="B1046558" s="198"/>
      <c r="C1046558" s="265"/>
      <c r="D1046558" s="265"/>
      <c r="E1046558" s="198"/>
      <c r="G1046558" s="198"/>
      <c r="H1046558" s="198"/>
      <c r="I1046558" s="198"/>
      <c r="J1046558" s="198"/>
      <c r="K1046558" s="198"/>
      <c r="M1046558" s="198"/>
      <c r="N1046558" s="198"/>
      <c r="P1046558" s="2"/>
      <c r="U1046558" s="270"/>
      <c r="AA1046558" s="268"/>
      <c r="AC1046558" s="269"/>
    </row>
    <row r="1046559" spans="1:29" s="119" customFormat="1">
      <c r="A1046559" s="254"/>
      <c r="B1046559" s="198"/>
      <c r="C1046559" s="265"/>
      <c r="D1046559" s="265"/>
      <c r="E1046559" s="198"/>
      <c r="G1046559" s="198"/>
      <c r="H1046559" s="198"/>
      <c r="I1046559" s="198"/>
      <c r="J1046559" s="198"/>
      <c r="K1046559" s="198"/>
      <c r="M1046559" s="198"/>
      <c r="N1046559" s="198"/>
      <c r="P1046559" s="2"/>
      <c r="U1046559" s="270"/>
      <c r="AA1046559" s="268"/>
      <c r="AC1046559" s="269"/>
    </row>
    <row r="1046560" spans="1:29" s="119" customFormat="1">
      <c r="A1046560" s="254"/>
      <c r="B1046560" s="198"/>
      <c r="C1046560" s="265"/>
      <c r="D1046560" s="265"/>
      <c r="E1046560" s="198"/>
      <c r="G1046560" s="198"/>
      <c r="H1046560" s="198"/>
      <c r="I1046560" s="198"/>
      <c r="J1046560" s="198"/>
      <c r="K1046560" s="198"/>
      <c r="M1046560" s="198"/>
      <c r="N1046560" s="198"/>
      <c r="P1046560" s="2"/>
      <c r="U1046560" s="270"/>
      <c r="AA1046560" s="268"/>
      <c r="AC1046560" s="269"/>
    </row>
    <row r="1046561" spans="1:29" s="119" customFormat="1">
      <c r="A1046561" s="254"/>
      <c r="B1046561" s="198"/>
      <c r="C1046561" s="265"/>
      <c r="D1046561" s="265"/>
      <c r="E1046561" s="198"/>
      <c r="G1046561" s="198"/>
      <c r="H1046561" s="198"/>
      <c r="I1046561" s="198"/>
      <c r="J1046561" s="198"/>
      <c r="K1046561" s="198"/>
      <c r="M1046561" s="198"/>
      <c r="N1046561" s="198"/>
      <c r="P1046561" s="2"/>
      <c r="U1046561" s="270"/>
      <c r="AA1046561" s="268"/>
      <c r="AC1046561" s="269"/>
    </row>
    <row r="1046562" spans="1:29" s="119" customFormat="1">
      <c r="A1046562" s="254"/>
      <c r="B1046562" s="198"/>
      <c r="C1046562" s="265"/>
      <c r="D1046562" s="265"/>
      <c r="E1046562" s="198"/>
      <c r="G1046562" s="198"/>
      <c r="H1046562" s="198"/>
      <c r="I1046562" s="198"/>
      <c r="J1046562" s="198"/>
      <c r="K1046562" s="198"/>
      <c r="M1046562" s="198"/>
      <c r="N1046562" s="198"/>
      <c r="P1046562" s="2"/>
      <c r="U1046562" s="270"/>
      <c r="AA1046562" s="268"/>
      <c r="AC1046562" s="269"/>
    </row>
    <row r="1046563" spans="1:29" s="119" customFormat="1">
      <c r="A1046563" s="254"/>
      <c r="B1046563" s="198"/>
      <c r="C1046563" s="265"/>
      <c r="D1046563" s="265"/>
      <c r="E1046563" s="198"/>
      <c r="G1046563" s="198"/>
      <c r="H1046563" s="198"/>
      <c r="I1046563" s="198"/>
      <c r="J1046563" s="198"/>
      <c r="K1046563" s="198"/>
      <c r="M1046563" s="198"/>
      <c r="N1046563" s="198"/>
      <c r="P1046563" s="2"/>
      <c r="U1046563" s="270"/>
      <c r="AA1046563" s="268"/>
      <c r="AC1046563" s="269"/>
    </row>
    <row r="1046564" spans="1:29" s="119" customFormat="1">
      <c r="A1046564" s="254"/>
      <c r="B1046564" s="198"/>
      <c r="C1046564" s="265"/>
      <c r="D1046564" s="265"/>
      <c r="E1046564" s="198"/>
      <c r="G1046564" s="198"/>
      <c r="H1046564" s="198"/>
      <c r="I1046564" s="198"/>
      <c r="J1046564" s="198"/>
      <c r="K1046564" s="198"/>
      <c r="M1046564" s="198"/>
      <c r="N1046564" s="198"/>
      <c r="P1046564" s="2"/>
      <c r="U1046564" s="270"/>
      <c r="AA1046564" s="268"/>
      <c r="AC1046564" s="269"/>
    </row>
    <row r="1046565" spans="1:29" s="119" customFormat="1">
      <c r="A1046565" s="254"/>
      <c r="B1046565" s="198"/>
      <c r="C1046565" s="265"/>
      <c r="D1046565" s="265"/>
      <c r="E1046565" s="198"/>
      <c r="G1046565" s="198"/>
      <c r="H1046565" s="198"/>
      <c r="I1046565" s="198"/>
      <c r="J1046565" s="198"/>
      <c r="K1046565" s="198"/>
      <c r="M1046565" s="198"/>
      <c r="N1046565" s="198"/>
      <c r="P1046565" s="2"/>
      <c r="U1046565" s="270"/>
      <c r="AA1046565" s="268"/>
      <c r="AC1046565" s="269"/>
    </row>
    <row r="1046566" spans="1:29" s="119" customFormat="1">
      <c r="A1046566" s="254"/>
      <c r="B1046566" s="198"/>
      <c r="C1046566" s="265"/>
      <c r="D1046566" s="265"/>
      <c r="E1046566" s="198"/>
      <c r="G1046566" s="198"/>
      <c r="H1046566" s="198"/>
      <c r="I1046566" s="198"/>
      <c r="J1046566" s="198"/>
      <c r="K1046566" s="198"/>
      <c r="M1046566" s="198"/>
      <c r="N1046566" s="198"/>
      <c r="P1046566" s="2"/>
      <c r="U1046566" s="270"/>
      <c r="AA1046566" s="268"/>
      <c r="AC1046566" s="269"/>
    </row>
    <row r="1046567" spans="1:29" s="119" customFormat="1">
      <c r="A1046567" s="254"/>
      <c r="B1046567" s="198"/>
      <c r="C1046567" s="265"/>
      <c r="D1046567" s="265"/>
      <c r="E1046567" s="198"/>
      <c r="G1046567" s="198"/>
      <c r="H1046567" s="198"/>
      <c r="I1046567" s="198"/>
      <c r="J1046567" s="198"/>
      <c r="K1046567" s="198"/>
      <c r="M1046567" s="198"/>
      <c r="N1046567" s="198"/>
      <c r="P1046567" s="2"/>
      <c r="U1046567" s="270"/>
      <c r="AA1046567" s="268"/>
      <c r="AC1046567" s="269"/>
    </row>
    <row r="1046568" spans="1:29" s="119" customFormat="1">
      <c r="A1046568" s="254"/>
      <c r="B1046568" s="198"/>
      <c r="C1046568" s="265"/>
      <c r="D1046568" s="265"/>
      <c r="E1046568" s="198"/>
      <c r="G1046568" s="198"/>
      <c r="H1046568" s="198"/>
      <c r="I1046568" s="198"/>
      <c r="J1046568" s="198"/>
      <c r="K1046568" s="198"/>
      <c r="M1046568" s="198"/>
      <c r="N1046568" s="198"/>
      <c r="P1046568" s="2"/>
      <c r="U1046568" s="270"/>
      <c r="AA1046568" s="268"/>
      <c r="AC1046568" s="269"/>
    </row>
    <row r="1046569" spans="1:29" s="119" customFormat="1">
      <c r="A1046569" s="254"/>
      <c r="B1046569" s="198"/>
      <c r="C1046569" s="265"/>
      <c r="D1046569" s="265"/>
      <c r="E1046569" s="198"/>
      <c r="G1046569" s="198"/>
      <c r="H1046569" s="198"/>
      <c r="I1046569" s="198"/>
      <c r="J1046569" s="198"/>
      <c r="K1046569" s="198"/>
      <c r="M1046569" s="198"/>
      <c r="N1046569" s="198"/>
      <c r="P1046569" s="2"/>
      <c r="U1046569" s="270"/>
      <c r="AA1046569" s="268"/>
      <c r="AC1046569" s="269"/>
    </row>
    <row r="1046570" spans="1:29" s="119" customFormat="1">
      <c r="A1046570" s="254"/>
      <c r="B1046570" s="198"/>
      <c r="C1046570" s="265"/>
      <c r="D1046570" s="265"/>
      <c r="E1046570" s="198"/>
      <c r="G1046570" s="198"/>
      <c r="H1046570" s="198"/>
      <c r="I1046570" s="198"/>
      <c r="J1046570" s="198"/>
      <c r="K1046570" s="198"/>
      <c r="M1046570" s="198"/>
      <c r="N1046570" s="198"/>
      <c r="P1046570" s="2"/>
      <c r="U1046570" s="270"/>
      <c r="AA1046570" s="268"/>
      <c r="AC1046570" s="269"/>
    </row>
    <row r="1046571" spans="1:29" s="119" customFormat="1">
      <c r="A1046571" s="254"/>
      <c r="B1046571" s="198"/>
      <c r="C1046571" s="265"/>
      <c r="D1046571" s="265"/>
      <c r="E1046571" s="198"/>
      <c r="G1046571" s="198"/>
      <c r="H1046571" s="198"/>
      <c r="I1046571" s="198"/>
      <c r="J1046571" s="198"/>
      <c r="K1046571" s="198"/>
      <c r="M1046571" s="198"/>
      <c r="N1046571" s="198"/>
      <c r="P1046571" s="2"/>
      <c r="U1046571" s="270"/>
      <c r="AA1046571" s="268"/>
      <c r="AC1046571" s="269"/>
    </row>
    <row r="1046572" spans="1:29" s="119" customFormat="1">
      <c r="A1046572" s="254"/>
      <c r="B1046572" s="198"/>
      <c r="C1046572" s="265"/>
      <c r="D1046572" s="265"/>
      <c r="E1046572" s="198"/>
      <c r="G1046572" s="198"/>
      <c r="H1046572" s="198"/>
      <c r="I1046572" s="198"/>
      <c r="J1046572" s="198"/>
      <c r="K1046572" s="198"/>
      <c r="M1046572" s="198"/>
      <c r="N1046572" s="198"/>
      <c r="P1046572" s="2"/>
      <c r="U1046572" s="270"/>
      <c r="AA1046572" s="268"/>
      <c r="AC1046572" s="269"/>
    </row>
    <row r="1046573" spans="1:29" s="119" customFormat="1">
      <c r="A1046573" s="254"/>
      <c r="B1046573" s="198"/>
      <c r="C1046573" s="265"/>
      <c r="D1046573" s="265"/>
      <c r="E1046573" s="198"/>
      <c r="G1046573" s="198"/>
      <c r="H1046573" s="198"/>
      <c r="I1046573" s="198"/>
      <c r="J1046573" s="198"/>
      <c r="K1046573" s="198"/>
      <c r="M1046573" s="198"/>
      <c r="N1046573" s="198"/>
      <c r="P1046573" s="2"/>
      <c r="U1046573" s="270"/>
      <c r="AA1046573" s="268"/>
      <c r="AC1046573" s="269"/>
    </row>
    <row r="1046574" spans="1:29" s="119" customFormat="1">
      <c r="A1046574" s="254"/>
      <c r="B1046574" s="198"/>
      <c r="C1046574" s="265"/>
      <c r="D1046574" s="265"/>
      <c r="E1046574" s="198"/>
      <c r="G1046574" s="198"/>
      <c r="H1046574" s="198"/>
      <c r="I1046574" s="198"/>
      <c r="J1046574" s="198"/>
      <c r="K1046574" s="198"/>
      <c r="M1046574" s="198"/>
      <c r="N1046574" s="198"/>
      <c r="P1046574" s="2"/>
      <c r="U1046574" s="270"/>
      <c r="AA1046574" s="268"/>
      <c r="AC1046574" s="269"/>
    </row>
    <row r="1046575" spans="1:29" s="119" customFormat="1">
      <c r="A1046575" s="254"/>
      <c r="B1046575" s="198"/>
      <c r="C1046575" s="265"/>
      <c r="D1046575" s="265"/>
      <c r="E1046575" s="198"/>
      <c r="G1046575" s="198"/>
      <c r="H1046575" s="198"/>
      <c r="I1046575" s="198"/>
      <c r="J1046575" s="198"/>
      <c r="K1046575" s="198"/>
      <c r="M1046575" s="198"/>
      <c r="N1046575" s="198"/>
      <c r="P1046575" s="2"/>
      <c r="U1046575" s="270"/>
      <c r="AA1046575" s="268"/>
      <c r="AC1046575" s="269"/>
    </row>
    <row r="1046576" spans="1:29" s="119" customFormat="1">
      <c r="A1046576" s="254"/>
      <c r="B1046576" s="198"/>
      <c r="C1046576" s="265"/>
      <c r="D1046576" s="265"/>
      <c r="E1046576" s="198"/>
      <c r="G1046576" s="198"/>
      <c r="H1046576" s="198"/>
      <c r="I1046576" s="198"/>
      <c r="J1046576" s="198"/>
      <c r="K1046576" s="198"/>
      <c r="M1046576" s="198"/>
      <c r="N1046576" s="198"/>
      <c r="P1046576" s="2"/>
      <c r="U1046576" s="270"/>
      <c r="AA1046576" s="268"/>
      <c r="AC1046576" s="269"/>
    </row>
    <row r="1046577" spans="1:29" s="119" customFormat="1">
      <c r="A1046577" s="254"/>
      <c r="B1046577" s="198"/>
      <c r="C1046577" s="265"/>
      <c r="D1046577" s="265"/>
      <c r="E1046577" s="198"/>
      <c r="G1046577" s="198"/>
      <c r="H1046577" s="198"/>
      <c r="I1046577" s="198"/>
      <c r="J1046577" s="198"/>
      <c r="K1046577" s="198"/>
      <c r="M1046577" s="198"/>
      <c r="N1046577" s="198"/>
      <c r="P1046577" s="2"/>
      <c r="U1046577" s="270"/>
      <c r="AA1046577" s="268"/>
      <c r="AC1046577" s="269"/>
    </row>
    <row r="1046578" spans="1:29" s="119" customFormat="1">
      <c r="A1046578" s="254"/>
      <c r="B1046578" s="198"/>
      <c r="C1046578" s="265"/>
      <c r="D1046578" s="265"/>
      <c r="E1046578" s="198"/>
      <c r="G1046578" s="198"/>
      <c r="H1046578" s="198"/>
      <c r="I1046578" s="198"/>
      <c r="J1046578" s="198"/>
      <c r="K1046578" s="198"/>
      <c r="M1046578" s="198"/>
      <c r="N1046578" s="198"/>
      <c r="P1046578" s="2"/>
      <c r="U1046578" s="270"/>
      <c r="AA1046578" s="268"/>
      <c r="AC1046578" s="269"/>
    </row>
    <row r="1046579" spans="1:29" s="119" customFormat="1">
      <c r="A1046579" s="254"/>
      <c r="B1046579" s="198"/>
      <c r="C1046579" s="265"/>
      <c r="D1046579" s="265"/>
      <c r="E1046579" s="198"/>
      <c r="G1046579" s="198"/>
      <c r="H1046579" s="198"/>
      <c r="I1046579" s="198"/>
      <c r="J1046579" s="198"/>
      <c r="K1046579" s="198"/>
      <c r="M1046579" s="198"/>
      <c r="N1046579" s="198"/>
      <c r="P1046579" s="2"/>
      <c r="U1046579" s="270"/>
      <c r="AA1046579" s="268"/>
      <c r="AC1046579" s="269"/>
    </row>
    <row r="1046580" spans="1:29" s="119" customFormat="1">
      <c r="A1046580" s="254"/>
      <c r="B1046580" s="198"/>
      <c r="C1046580" s="265"/>
      <c r="D1046580" s="265"/>
      <c r="E1046580" s="198"/>
      <c r="G1046580" s="198"/>
      <c r="H1046580" s="198"/>
      <c r="I1046580" s="198"/>
      <c r="J1046580" s="198"/>
      <c r="K1046580" s="198"/>
      <c r="M1046580" s="198"/>
      <c r="N1046580" s="198"/>
      <c r="P1046580" s="2"/>
      <c r="U1046580" s="270"/>
      <c r="AA1046580" s="268"/>
      <c r="AC1046580" s="269"/>
    </row>
    <row r="1046581" spans="1:29" s="119" customFormat="1">
      <c r="A1046581" s="254"/>
      <c r="B1046581" s="198"/>
      <c r="C1046581" s="265"/>
      <c r="D1046581" s="265"/>
      <c r="E1046581" s="198"/>
      <c r="G1046581" s="198"/>
      <c r="H1046581" s="198"/>
      <c r="I1046581" s="198"/>
      <c r="J1046581" s="198"/>
      <c r="K1046581" s="198"/>
      <c r="M1046581" s="198"/>
      <c r="N1046581" s="198"/>
      <c r="P1046581" s="2"/>
      <c r="U1046581" s="270"/>
      <c r="AA1046581" s="268"/>
      <c r="AC1046581" s="269"/>
    </row>
    <row r="1046582" spans="1:29" s="119" customFormat="1">
      <c r="A1046582" s="254"/>
      <c r="B1046582" s="198"/>
      <c r="C1046582" s="265"/>
      <c r="D1046582" s="265"/>
      <c r="E1046582" s="198"/>
      <c r="G1046582" s="198"/>
      <c r="H1046582" s="198"/>
      <c r="I1046582" s="198"/>
      <c r="J1046582" s="198"/>
      <c r="K1046582" s="198"/>
      <c r="M1046582" s="198"/>
      <c r="N1046582" s="198"/>
      <c r="P1046582" s="2"/>
      <c r="U1046582" s="270"/>
      <c r="AA1046582" s="268"/>
      <c r="AC1046582" s="269"/>
    </row>
    <row r="1046583" spans="1:29" s="119" customFormat="1">
      <c r="A1046583" s="254"/>
      <c r="B1046583" s="198"/>
      <c r="C1046583" s="265"/>
      <c r="D1046583" s="265"/>
      <c r="E1046583" s="198"/>
      <c r="G1046583" s="198"/>
      <c r="H1046583" s="198"/>
      <c r="I1046583" s="198"/>
      <c r="J1046583" s="198"/>
      <c r="K1046583" s="198"/>
      <c r="M1046583" s="198"/>
      <c r="N1046583" s="198"/>
      <c r="P1046583" s="2"/>
      <c r="U1046583" s="270"/>
      <c r="AA1046583" s="268"/>
      <c r="AC1046583" s="269"/>
    </row>
    <row r="1046584" spans="1:29" s="119" customFormat="1">
      <c r="A1046584" s="254"/>
      <c r="B1046584" s="198"/>
      <c r="C1046584" s="265"/>
      <c r="D1046584" s="265"/>
      <c r="E1046584" s="198"/>
      <c r="G1046584" s="198"/>
      <c r="H1046584" s="198"/>
      <c r="I1046584" s="198"/>
      <c r="J1046584" s="198"/>
      <c r="K1046584" s="198"/>
      <c r="M1046584" s="198"/>
      <c r="N1046584" s="198"/>
      <c r="P1046584" s="2"/>
      <c r="U1046584" s="270"/>
      <c r="AA1046584" s="268"/>
      <c r="AC1046584" s="269"/>
    </row>
    <row r="1046585" spans="1:29" s="119" customFormat="1">
      <c r="A1046585" s="254"/>
      <c r="B1046585" s="198"/>
      <c r="C1046585" s="265"/>
      <c r="D1046585" s="265"/>
      <c r="E1046585" s="198"/>
      <c r="G1046585" s="198"/>
      <c r="H1046585" s="198"/>
      <c r="I1046585" s="198"/>
      <c r="J1046585" s="198"/>
      <c r="K1046585" s="198"/>
      <c r="M1046585" s="198"/>
      <c r="N1046585" s="198"/>
      <c r="P1046585" s="2"/>
      <c r="U1046585" s="270"/>
      <c r="AA1046585" s="268"/>
      <c r="AC1046585" s="269"/>
    </row>
    <row r="1046586" spans="1:29" s="119" customFormat="1">
      <c r="A1046586" s="254"/>
      <c r="B1046586" s="198"/>
      <c r="C1046586" s="265"/>
      <c r="D1046586" s="265"/>
      <c r="E1046586" s="198"/>
      <c r="G1046586" s="198"/>
      <c r="H1046586" s="198"/>
      <c r="I1046586" s="198"/>
      <c r="J1046586" s="198"/>
      <c r="K1046586" s="198"/>
      <c r="M1046586" s="198"/>
      <c r="N1046586" s="198"/>
      <c r="P1046586" s="2"/>
      <c r="U1046586" s="270"/>
      <c r="AA1046586" s="268"/>
      <c r="AC1046586" s="269"/>
    </row>
    <row r="1046587" spans="1:29" s="119" customFormat="1">
      <c r="A1046587" s="254"/>
      <c r="B1046587" s="198"/>
      <c r="C1046587" s="265"/>
      <c r="D1046587" s="265"/>
      <c r="E1046587" s="198"/>
      <c r="G1046587" s="198"/>
      <c r="H1046587" s="198"/>
      <c r="I1046587" s="198"/>
      <c r="J1046587" s="198"/>
      <c r="K1046587" s="198"/>
      <c r="M1046587" s="198"/>
      <c r="N1046587" s="198"/>
      <c r="P1046587" s="2"/>
      <c r="U1046587" s="270"/>
      <c r="AA1046587" s="268"/>
      <c r="AC1046587" s="269"/>
    </row>
    <row r="1046588" spans="1:29" s="119" customFormat="1">
      <c r="A1046588" s="254"/>
      <c r="B1046588" s="198"/>
      <c r="C1046588" s="265"/>
      <c r="D1046588" s="265"/>
      <c r="E1046588" s="198"/>
      <c r="G1046588" s="198"/>
      <c r="H1046588" s="198"/>
      <c r="I1046588" s="198"/>
      <c r="J1046588" s="198"/>
      <c r="K1046588" s="198"/>
      <c r="M1046588" s="198"/>
      <c r="N1046588" s="198"/>
      <c r="P1046588" s="2"/>
      <c r="U1046588" s="270"/>
      <c r="AA1046588" s="268"/>
      <c r="AC1046588" s="269"/>
    </row>
    <row r="1046589" spans="1:29" s="119" customFormat="1">
      <c r="A1046589" s="254"/>
      <c r="B1046589" s="198"/>
      <c r="C1046589" s="265"/>
      <c r="D1046589" s="265"/>
      <c r="E1046589" s="198"/>
      <c r="G1046589" s="198"/>
      <c r="H1046589" s="198"/>
      <c r="I1046589" s="198"/>
      <c r="J1046589" s="198"/>
      <c r="K1046589" s="198"/>
      <c r="M1046589" s="198"/>
      <c r="N1046589" s="198"/>
      <c r="P1046589" s="2"/>
      <c r="U1046589" s="270"/>
      <c r="AA1046589" s="268"/>
      <c r="AC1046589" s="269"/>
    </row>
    <row r="1046590" spans="1:29" s="119" customFormat="1">
      <c r="A1046590" s="254"/>
      <c r="B1046590" s="198"/>
      <c r="C1046590" s="265"/>
      <c r="D1046590" s="265"/>
      <c r="E1046590" s="198"/>
      <c r="G1046590" s="198"/>
      <c r="H1046590" s="198"/>
      <c r="I1046590" s="198"/>
      <c r="J1046590" s="198"/>
      <c r="K1046590" s="198"/>
      <c r="M1046590" s="198"/>
      <c r="N1046590" s="198"/>
      <c r="P1046590" s="2"/>
      <c r="U1046590" s="270"/>
      <c r="AA1046590" s="268"/>
      <c r="AC1046590" s="269"/>
    </row>
    <row r="1046591" spans="1:29" s="119" customFormat="1">
      <c r="A1046591" s="254"/>
      <c r="B1046591" s="198"/>
      <c r="C1046591" s="265"/>
      <c r="D1046591" s="265"/>
      <c r="E1046591" s="198"/>
      <c r="G1046591" s="198"/>
      <c r="H1046591" s="198"/>
      <c r="I1046591" s="198"/>
      <c r="J1046591" s="198"/>
      <c r="K1046591" s="198"/>
      <c r="M1046591" s="198"/>
      <c r="N1046591" s="198"/>
      <c r="P1046591" s="2"/>
      <c r="U1046591" s="270"/>
      <c r="AA1046591" s="268"/>
      <c r="AC1046591" s="269"/>
    </row>
    <row r="1046592" spans="1:29" s="119" customFormat="1">
      <c r="A1046592" s="254"/>
      <c r="B1046592" s="198"/>
      <c r="C1046592" s="265"/>
      <c r="D1046592" s="265"/>
      <c r="E1046592" s="198"/>
      <c r="G1046592" s="198"/>
      <c r="H1046592" s="198"/>
      <c r="I1046592" s="198"/>
      <c r="J1046592" s="198"/>
      <c r="K1046592" s="198"/>
      <c r="M1046592" s="198"/>
      <c r="N1046592" s="198"/>
      <c r="P1046592" s="2"/>
      <c r="U1046592" s="270"/>
      <c r="AA1046592" s="268"/>
      <c r="AC1046592" s="269"/>
    </row>
    <row r="1046593" spans="1:29" s="119" customFormat="1">
      <c r="A1046593" s="254"/>
      <c r="B1046593" s="198"/>
      <c r="C1046593" s="265"/>
      <c r="D1046593" s="265"/>
      <c r="E1046593" s="198"/>
      <c r="G1046593" s="198"/>
      <c r="H1046593" s="198"/>
      <c r="I1046593" s="198"/>
      <c r="J1046593" s="198"/>
      <c r="K1046593" s="198"/>
      <c r="M1046593" s="198"/>
      <c r="N1046593" s="198"/>
      <c r="P1046593" s="2"/>
      <c r="U1046593" s="270"/>
      <c r="AA1046593" s="268"/>
      <c r="AC1046593" s="269"/>
    </row>
    <row r="1046594" spans="1:29" s="119" customFormat="1">
      <c r="A1046594" s="254"/>
      <c r="B1046594" s="198"/>
      <c r="C1046594" s="265"/>
      <c r="D1046594" s="265"/>
      <c r="E1046594" s="198"/>
      <c r="G1046594" s="198"/>
      <c r="H1046594" s="198"/>
      <c r="I1046594" s="198"/>
      <c r="J1046594" s="198"/>
      <c r="K1046594" s="198"/>
      <c r="M1046594" s="198"/>
      <c r="N1046594" s="198"/>
      <c r="P1046594" s="2"/>
      <c r="U1046594" s="270"/>
      <c r="AA1046594" s="268"/>
      <c r="AC1046594" s="269"/>
    </row>
    <row r="1046595" spans="1:29" s="119" customFormat="1">
      <c r="A1046595" s="254"/>
      <c r="B1046595" s="198"/>
      <c r="C1046595" s="265"/>
      <c r="D1046595" s="265"/>
      <c r="E1046595" s="198"/>
      <c r="G1046595" s="198"/>
      <c r="H1046595" s="198"/>
      <c r="I1046595" s="198"/>
      <c r="J1046595" s="198"/>
      <c r="K1046595" s="198"/>
      <c r="M1046595" s="198"/>
      <c r="N1046595" s="198"/>
      <c r="P1046595" s="2"/>
      <c r="U1046595" s="270"/>
      <c r="AA1046595" s="268"/>
      <c r="AC1046595" s="269"/>
    </row>
    <row r="1046596" spans="1:29" s="119" customFormat="1">
      <c r="A1046596" s="254"/>
      <c r="B1046596" s="198"/>
      <c r="C1046596" s="265"/>
      <c r="D1046596" s="265"/>
      <c r="E1046596" s="198"/>
      <c r="G1046596" s="198"/>
      <c r="H1046596" s="198"/>
      <c r="I1046596" s="198"/>
      <c r="J1046596" s="198"/>
      <c r="K1046596" s="198"/>
      <c r="M1046596" s="198"/>
      <c r="N1046596" s="198"/>
      <c r="P1046596" s="2"/>
      <c r="U1046596" s="270"/>
      <c r="AA1046596" s="268"/>
      <c r="AC1046596" s="269"/>
    </row>
    <row r="1046597" spans="1:29" s="119" customFormat="1">
      <c r="A1046597" s="254"/>
      <c r="B1046597" s="198"/>
      <c r="C1046597" s="265"/>
      <c r="D1046597" s="265"/>
      <c r="E1046597" s="198"/>
      <c r="G1046597" s="198"/>
      <c r="H1046597" s="198"/>
      <c r="I1046597" s="198"/>
      <c r="J1046597" s="198"/>
      <c r="K1046597" s="198"/>
      <c r="M1046597" s="198"/>
      <c r="N1046597" s="198"/>
      <c r="P1046597" s="2"/>
      <c r="U1046597" s="270"/>
      <c r="AA1046597" s="268"/>
      <c r="AC1046597" s="269"/>
    </row>
    <row r="1046598" spans="1:29" s="119" customFormat="1">
      <c r="A1046598" s="254"/>
      <c r="B1046598" s="198"/>
      <c r="C1046598" s="265"/>
      <c r="D1046598" s="265"/>
      <c r="E1046598" s="198"/>
      <c r="G1046598" s="198"/>
      <c r="H1046598" s="198"/>
      <c r="I1046598" s="198"/>
      <c r="J1046598" s="198"/>
      <c r="K1046598" s="198"/>
      <c r="M1046598" s="198"/>
      <c r="N1046598" s="198"/>
      <c r="P1046598" s="2"/>
      <c r="U1046598" s="270"/>
      <c r="AA1046598" s="268"/>
      <c r="AC1046598" s="269"/>
    </row>
    <row r="1046599" spans="1:29" s="119" customFormat="1">
      <c r="A1046599" s="254"/>
      <c r="B1046599" s="198"/>
      <c r="C1046599" s="265"/>
      <c r="D1046599" s="265"/>
      <c r="E1046599" s="198"/>
      <c r="G1046599" s="198"/>
      <c r="H1046599" s="198"/>
      <c r="I1046599" s="198"/>
      <c r="J1046599" s="198"/>
      <c r="K1046599" s="198"/>
      <c r="M1046599" s="198"/>
      <c r="N1046599" s="198"/>
      <c r="P1046599" s="2"/>
      <c r="U1046599" s="270"/>
      <c r="AA1046599" s="268"/>
      <c r="AC1046599" s="269"/>
    </row>
    <row r="1046600" spans="1:29" s="119" customFormat="1">
      <c r="A1046600" s="254"/>
      <c r="B1046600" s="198"/>
      <c r="C1046600" s="265"/>
      <c r="D1046600" s="265"/>
      <c r="E1046600" s="198"/>
      <c r="G1046600" s="198"/>
      <c r="H1046600" s="198"/>
      <c r="I1046600" s="198"/>
      <c r="J1046600" s="198"/>
      <c r="K1046600" s="198"/>
      <c r="M1046600" s="198"/>
      <c r="N1046600" s="198"/>
      <c r="P1046600" s="2"/>
      <c r="U1046600" s="270"/>
      <c r="AA1046600" s="268"/>
      <c r="AC1046600" s="269"/>
    </row>
    <row r="1046601" spans="1:29" s="119" customFormat="1">
      <c r="A1046601" s="254"/>
      <c r="B1046601" s="198"/>
      <c r="C1046601" s="265"/>
      <c r="D1046601" s="265"/>
      <c r="E1046601" s="198"/>
      <c r="G1046601" s="198"/>
      <c r="H1046601" s="198"/>
      <c r="I1046601" s="198"/>
      <c r="J1046601" s="198"/>
      <c r="K1046601" s="198"/>
      <c r="M1046601" s="198"/>
      <c r="N1046601" s="198"/>
      <c r="P1046601" s="2"/>
      <c r="U1046601" s="270"/>
      <c r="AA1046601" s="268"/>
      <c r="AC1046601" s="269"/>
    </row>
    <row r="1046602" spans="1:29" s="119" customFormat="1">
      <c r="A1046602" s="254"/>
      <c r="B1046602" s="198"/>
      <c r="C1046602" s="265"/>
      <c r="D1046602" s="265"/>
      <c r="E1046602" s="198"/>
      <c r="G1046602" s="198"/>
      <c r="H1046602" s="198"/>
      <c r="I1046602" s="198"/>
      <c r="J1046602" s="198"/>
      <c r="K1046602" s="198"/>
      <c r="M1046602" s="198"/>
      <c r="N1046602" s="198"/>
      <c r="P1046602" s="2"/>
      <c r="U1046602" s="270"/>
      <c r="AA1046602" s="268"/>
      <c r="AC1046602" s="269"/>
    </row>
    <row r="1046603" spans="1:29" s="119" customFormat="1">
      <c r="A1046603" s="254"/>
      <c r="B1046603" s="198"/>
      <c r="C1046603" s="265"/>
      <c r="D1046603" s="265"/>
      <c r="E1046603" s="198"/>
      <c r="G1046603" s="198"/>
      <c r="H1046603" s="198"/>
      <c r="I1046603" s="198"/>
      <c r="J1046603" s="198"/>
      <c r="K1046603" s="198"/>
      <c r="M1046603" s="198"/>
      <c r="N1046603" s="198"/>
      <c r="P1046603" s="2"/>
      <c r="U1046603" s="270"/>
      <c r="AA1046603" s="268"/>
      <c r="AC1046603" s="269"/>
    </row>
    <row r="1046604" spans="1:29" s="119" customFormat="1">
      <c r="A1046604" s="254"/>
      <c r="B1046604" s="198"/>
      <c r="C1046604" s="265"/>
      <c r="D1046604" s="265"/>
      <c r="E1046604" s="198"/>
      <c r="G1046604" s="198"/>
      <c r="H1046604" s="198"/>
      <c r="I1046604" s="198"/>
      <c r="J1046604" s="198"/>
      <c r="K1046604" s="198"/>
      <c r="M1046604" s="198"/>
      <c r="N1046604" s="198"/>
      <c r="P1046604" s="2"/>
      <c r="U1046604" s="270"/>
      <c r="AA1046604" s="268"/>
      <c r="AC1046604" s="269"/>
    </row>
    <row r="1046605" spans="1:29" s="119" customFormat="1">
      <c r="A1046605" s="254"/>
      <c r="B1046605" s="198"/>
      <c r="C1046605" s="265"/>
      <c r="D1046605" s="265"/>
      <c r="E1046605" s="198"/>
      <c r="G1046605" s="198"/>
      <c r="H1046605" s="198"/>
      <c r="I1046605" s="198"/>
      <c r="J1046605" s="198"/>
      <c r="K1046605" s="198"/>
      <c r="M1046605" s="198"/>
      <c r="N1046605" s="198"/>
      <c r="P1046605" s="2"/>
      <c r="U1046605" s="270"/>
      <c r="AA1046605" s="268"/>
      <c r="AC1046605" s="269"/>
    </row>
    <row r="1046606" spans="1:29" s="119" customFormat="1">
      <c r="A1046606" s="254"/>
      <c r="B1046606" s="198"/>
      <c r="C1046606" s="265"/>
      <c r="D1046606" s="265"/>
      <c r="E1046606" s="198"/>
      <c r="G1046606" s="198"/>
      <c r="H1046606" s="198"/>
      <c r="I1046606" s="198"/>
      <c r="J1046606" s="198"/>
      <c r="K1046606" s="198"/>
      <c r="M1046606" s="198"/>
      <c r="N1046606" s="198"/>
      <c r="P1046606" s="2"/>
      <c r="U1046606" s="270"/>
      <c r="AA1046606" s="268"/>
      <c r="AC1046606" s="269"/>
    </row>
    <row r="1046607" spans="1:29" s="119" customFormat="1">
      <c r="A1046607" s="254"/>
      <c r="B1046607" s="198"/>
      <c r="C1046607" s="265"/>
      <c r="D1046607" s="265"/>
      <c r="E1046607" s="198"/>
      <c r="G1046607" s="198"/>
      <c r="H1046607" s="198"/>
      <c r="I1046607" s="198"/>
      <c r="J1046607" s="198"/>
      <c r="K1046607" s="198"/>
      <c r="M1046607" s="198"/>
      <c r="N1046607" s="198"/>
      <c r="P1046607" s="2"/>
      <c r="U1046607" s="270"/>
      <c r="AA1046607" s="268"/>
      <c r="AC1046607" s="269"/>
    </row>
    <row r="1046608" spans="1:29" s="119" customFormat="1">
      <c r="A1046608" s="254"/>
      <c r="B1046608" s="198"/>
      <c r="C1046608" s="265"/>
      <c r="D1046608" s="265"/>
      <c r="E1046608" s="198"/>
      <c r="G1046608" s="198"/>
      <c r="H1046608" s="198"/>
      <c r="I1046608" s="198"/>
      <c r="J1046608" s="198"/>
      <c r="K1046608" s="198"/>
      <c r="M1046608" s="198"/>
      <c r="N1046608" s="198"/>
      <c r="P1046608" s="2"/>
      <c r="U1046608" s="270"/>
      <c r="AA1046608" s="268"/>
      <c r="AC1046608" s="269"/>
    </row>
    <row r="1046609" spans="1:29" s="119" customFormat="1">
      <c r="A1046609" s="254"/>
      <c r="B1046609" s="198"/>
      <c r="C1046609" s="265"/>
      <c r="D1046609" s="265"/>
      <c r="E1046609" s="198"/>
      <c r="G1046609" s="198"/>
      <c r="H1046609" s="198"/>
      <c r="I1046609" s="198"/>
      <c r="J1046609" s="198"/>
      <c r="K1046609" s="198"/>
      <c r="M1046609" s="198"/>
      <c r="N1046609" s="198"/>
      <c r="P1046609" s="2"/>
      <c r="U1046609" s="270"/>
      <c r="AA1046609" s="268"/>
      <c r="AC1046609" s="269"/>
    </row>
    <row r="1046610" spans="1:29" s="119" customFormat="1">
      <c r="A1046610" s="254"/>
      <c r="B1046610" s="198"/>
      <c r="C1046610" s="265"/>
      <c r="D1046610" s="265"/>
      <c r="E1046610" s="198"/>
      <c r="G1046610" s="198"/>
      <c r="H1046610" s="198"/>
      <c r="I1046610" s="198"/>
      <c r="J1046610" s="198"/>
      <c r="K1046610" s="198"/>
      <c r="M1046610" s="198"/>
      <c r="N1046610" s="198"/>
      <c r="P1046610" s="2"/>
      <c r="U1046610" s="270"/>
      <c r="AA1046610" s="268"/>
      <c r="AC1046610" s="269"/>
    </row>
    <row r="1046611" spans="1:29" s="119" customFormat="1">
      <c r="A1046611" s="254"/>
      <c r="B1046611" s="198"/>
      <c r="C1046611" s="265"/>
      <c r="D1046611" s="265"/>
      <c r="E1046611" s="198"/>
      <c r="G1046611" s="198"/>
      <c r="H1046611" s="198"/>
      <c r="I1046611" s="198"/>
      <c r="J1046611" s="198"/>
      <c r="K1046611" s="198"/>
      <c r="M1046611" s="198"/>
      <c r="N1046611" s="198"/>
      <c r="P1046611" s="2"/>
      <c r="U1046611" s="270"/>
      <c r="AA1046611" s="268"/>
      <c r="AC1046611" s="269"/>
    </row>
    <row r="1046612" spans="1:29" s="119" customFormat="1">
      <c r="A1046612" s="254"/>
      <c r="B1046612" s="198"/>
      <c r="C1046612" s="265"/>
      <c r="D1046612" s="265"/>
      <c r="E1046612" s="198"/>
      <c r="G1046612" s="198"/>
      <c r="H1046612" s="198"/>
      <c r="I1046612" s="198"/>
      <c r="J1046612" s="198"/>
      <c r="K1046612" s="198"/>
      <c r="M1046612" s="198"/>
      <c r="N1046612" s="198"/>
      <c r="P1046612" s="2"/>
      <c r="U1046612" s="270"/>
      <c r="AA1046612" s="268"/>
      <c r="AC1046612" s="269"/>
    </row>
    <row r="1046613" spans="1:29" s="119" customFormat="1">
      <c r="A1046613" s="254"/>
      <c r="B1046613" s="198"/>
      <c r="C1046613" s="265"/>
      <c r="D1046613" s="265"/>
      <c r="E1046613" s="198"/>
      <c r="G1046613" s="198"/>
      <c r="H1046613" s="198"/>
      <c r="I1046613" s="198"/>
      <c r="J1046613" s="198"/>
      <c r="K1046613" s="198"/>
      <c r="M1046613" s="198"/>
      <c r="N1046613" s="198"/>
      <c r="P1046613" s="2"/>
      <c r="U1046613" s="270"/>
      <c r="AA1046613" s="268"/>
      <c r="AC1046613" s="269"/>
    </row>
    <row r="1046614" spans="1:29" s="119" customFormat="1">
      <c r="A1046614" s="254"/>
      <c r="B1046614" s="198"/>
      <c r="C1046614" s="265"/>
      <c r="D1046614" s="265"/>
      <c r="E1046614" s="198"/>
      <c r="G1046614" s="198"/>
      <c r="H1046614" s="198"/>
      <c r="I1046614" s="198"/>
      <c r="J1046614" s="198"/>
      <c r="K1046614" s="198"/>
      <c r="M1046614" s="198"/>
      <c r="N1046614" s="198"/>
      <c r="P1046614" s="2"/>
      <c r="U1046614" s="270"/>
      <c r="AA1046614" s="268"/>
      <c r="AC1046614" s="269"/>
    </row>
    <row r="1046615" spans="1:29" s="119" customFormat="1">
      <c r="A1046615" s="254"/>
      <c r="B1046615" s="198"/>
      <c r="C1046615" s="265"/>
      <c r="D1046615" s="265"/>
      <c r="E1046615" s="198"/>
      <c r="G1046615" s="198"/>
      <c r="H1046615" s="198"/>
      <c r="I1046615" s="198"/>
      <c r="J1046615" s="198"/>
      <c r="K1046615" s="198"/>
      <c r="M1046615" s="198"/>
      <c r="N1046615" s="198"/>
      <c r="P1046615" s="2"/>
      <c r="U1046615" s="270"/>
      <c r="AA1046615" s="268"/>
      <c r="AC1046615" s="269"/>
    </row>
    <row r="1046616" spans="1:29" s="119" customFormat="1">
      <c r="A1046616" s="254"/>
      <c r="B1046616" s="198"/>
      <c r="C1046616" s="265"/>
      <c r="D1046616" s="265"/>
      <c r="E1046616" s="198"/>
      <c r="G1046616" s="198"/>
      <c r="H1046616" s="198"/>
      <c r="I1046616" s="198"/>
      <c r="J1046616" s="198"/>
      <c r="K1046616" s="198"/>
      <c r="M1046616" s="198"/>
      <c r="N1046616" s="198"/>
      <c r="P1046616" s="2"/>
      <c r="U1046616" s="270"/>
      <c r="AA1046616" s="268"/>
      <c r="AC1046616" s="269"/>
    </row>
    <row r="1046617" spans="1:29" s="119" customFormat="1">
      <c r="A1046617" s="254"/>
      <c r="B1046617" s="198"/>
      <c r="C1046617" s="265"/>
      <c r="D1046617" s="265"/>
      <c r="E1046617" s="198"/>
      <c r="G1046617" s="198"/>
      <c r="H1046617" s="198"/>
      <c r="I1046617" s="198"/>
      <c r="J1046617" s="198"/>
      <c r="K1046617" s="198"/>
      <c r="M1046617" s="198"/>
      <c r="N1046617" s="198"/>
      <c r="P1046617" s="2"/>
      <c r="U1046617" s="270"/>
      <c r="AA1046617" s="268"/>
      <c r="AC1046617" s="269"/>
    </row>
    <row r="1046618" spans="1:29" s="119" customFormat="1">
      <c r="A1046618" s="254"/>
      <c r="B1046618" s="198"/>
      <c r="C1046618" s="265"/>
      <c r="D1046618" s="265"/>
      <c r="E1046618" s="198"/>
      <c r="G1046618" s="198"/>
      <c r="H1046618" s="198"/>
      <c r="I1046618" s="198"/>
      <c r="J1046618" s="198"/>
      <c r="K1046618" s="198"/>
      <c r="M1046618" s="198"/>
      <c r="N1046618" s="198"/>
      <c r="P1046618" s="2"/>
      <c r="U1046618" s="270"/>
      <c r="AA1046618" s="268"/>
      <c r="AC1046618" s="269"/>
    </row>
    <row r="1046619" spans="1:29" s="119" customFormat="1">
      <c r="A1046619" s="254"/>
      <c r="B1046619" s="198"/>
      <c r="C1046619" s="265"/>
      <c r="D1046619" s="265"/>
      <c r="E1046619" s="198"/>
      <c r="G1046619" s="198"/>
      <c r="H1046619" s="198"/>
      <c r="I1046619" s="198"/>
      <c r="J1046619" s="198"/>
      <c r="K1046619" s="198"/>
      <c r="M1046619" s="198"/>
      <c r="N1046619" s="198"/>
      <c r="P1046619" s="2"/>
      <c r="U1046619" s="270"/>
      <c r="AA1046619" s="268"/>
      <c r="AC1046619" s="269"/>
    </row>
    <row r="1046620" spans="1:29" s="119" customFormat="1">
      <c r="A1046620" s="254"/>
      <c r="B1046620" s="198"/>
      <c r="C1046620" s="265"/>
      <c r="D1046620" s="265"/>
      <c r="E1046620" s="198"/>
      <c r="G1046620" s="198"/>
      <c r="H1046620" s="198"/>
      <c r="I1046620" s="198"/>
      <c r="J1046620" s="198"/>
      <c r="K1046620" s="198"/>
      <c r="M1046620" s="198"/>
      <c r="N1046620" s="198"/>
      <c r="P1046620" s="2"/>
      <c r="U1046620" s="270"/>
      <c r="AA1046620" s="268"/>
      <c r="AC1046620" s="269"/>
    </row>
    <row r="1046621" spans="1:29" s="119" customFormat="1">
      <c r="A1046621" s="254"/>
      <c r="B1046621" s="198"/>
      <c r="C1046621" s="265"/>
      <c r="D1046621" s="265"/>
      <c r="E1046621" s="198"/>
      <c r="G1046621" s="198"/>
      <c r="H1046621" s="198"/>
      <c r="I1046621" s="198"/>
      <c r="J1046621" s="198"/>
      <c r="K1046621" s="198"/>
      <c r="M1046621" s="198"/>
      <c r="N1046621" s="198"/>
      <c r="P1046621" s="2"/>
      <c r="U1046621" s="270"/>
      <c r="AA1046621" s="268"/>
      <c r="AC1046621" s="269"/>
    </row>
    <row r="1046622" spans="1:29" s="119" customFormat="1">
      <c r="A1046622" s="254"/>
      <c r="B1046622" s="198"/>
      <c r="C1046622" s="265"/>
      <c r="D1046622" s="265"/>
      <c r="E1046622" s="198"/>
      <c r="G1046622" s="198"/>
      <c r="H1046622" s="198"/>
      <c r="I1046622" s="198"/>
      <c r="J1046622" s="198"/>
      <c r="K1046622" s="198"/>
      <c r="M1046622" s="198"/>
      <c r="N1046622" s="198"/>
      <c r="P1046622" s="2"/>
      <c r="U1046622" s="270"/>
      <c r="AA1046622" s="268"/>
      <c r="AC1046622" s="269"/>
    </row>
    <row r="1046623" spans="1:29" s="119" customFormat="1">
      <c r="A1046623" s="254"/>
      <c r="B1046623" s="198"/>
      <c r="C1046623" s="265"/>
      <c r="D1046623" s="265"/>
      <c r="E1046623" s="198"/>
      <c r="G1046623" s="198"/>
      <c r="H1046623" s="198"/>
      <c r="I1046623" s="198"/>
      <c r="J1046623" s="198"/>
      <c r="K1046623" s="198"/>
      <c r="M1046623" s="198"/>
      <c r="N1046623" s="198"/>
      <c r="P1046623" s="2"/>
      <c r="U1046623" s="270"/>
      <c r="AA1046623" s="268"/>
      <c r="AC1046623" s="269"/>
    </row>
    <row r="1046624" spans="1:29" s="119" customFormat="1">
      <c r="A1046624" s="254"/>
      <c r="B1046624" s="198"/>
      <c r="C1046624" s="265"/>
      <c r="D1046624" s="265"/>
      <c r="E1046624" s="198"/>
      <c r="G1046624" s="198"/>
      <c r="H1046624" s="198"/>
      <c r="I1046624" s="198"/>
      <c r="J1046624" s="198"/>
      <c r="K1046624" s="198"/>
      <c r="M1046624" s="198"/>
      <c r="N1046624" s="198"/>
      <c r="P1046624" s="2"/>
      <c r="U1046624" s="270"/>
      <c r="AA1046624" s="268"/>
      <c r="AC1046624" s="269"/>
    </row>
    <row r="1046625" spans="1:29" s="119" customFormat="1">
      <c r="A1046625" s="254"/>
      <c r="B1046625" s="198"/>
      <c r="C1046625" s="265"/>
      <c r="D1046625" s="265"/>
      <c r="E1046625" s="198"/>
      <c r="G1046625" s="198"/>
      <c r="H1046625" s="198"/>
      <c r="I1046625" s="198"/>
      <c r="J1046625" s="198"/>
      <c r="K1046625" s="198"/>
      <c r="M1046625" s="198"/>
      <c r="N1046625" s="198"/>
      <c r="P1046625" s="2"/>
      <c r="U1046625" s="270"/>
      <c r="AA1046625" s="268"/>
      <c r="AC1046625" s="269"/>
    </row>
    <row r="1046626" spans="1:29" s="119" customFormat="1">
      <c r="A1046626" s="254"/>
      <c r="B1046626" s="198"/>
      <c r="C1046626" s="265"/>
      <c r="D1046626" s="265"/>
      <c r="E1046626" s="198"/>
      <c r="G1046626" s="198"/>
      <c r="H1046626" s="198"/>
      <c r="I1046626" s="198"/>
      <c r="J1046626" s="198"/>
      <c r="K1046626" s="198"/>
      <c r="M1046626" s="198"/>
      <c r="N1046626" s="198"/>
      <c r="P1046626" s="2"/>
      <c r="U1046626" s="270"/>
      <c r="AA1046626" s="268"/>
      <c r="AC1046626" s="269"/>
    </row>
    <row r="1046627" spans="1:29" s="119" customFormat="1">
      <c r="A1046627" s="254"/>
      <c r="B1046627" s="198"/>
      <c r="C1046627" s="265"/>
      <c r="D1046627" s="265"/>
      <c r="E1046627" s="198"/>
      <c r="G1046627" s="198"/>
      <c r="H1046627" s="198"/>
      <c r="I1046627" s="198"/>
      <c r="J1046627" s="198"/>
      <c r="K1046627" s="198"/>
      <c r="M1046627" s="198"/>
      <c r="N1046627" s="198"/>
      <c r="P1046627" s="2"/>
      <c r="U1046627" s="270"/>
      <c r="AA1046627" s="268"/>
      <c r="AC1046627" s="269"/>
    </row>
    <row r="1046628" spans="1:29" s="119" customFormat="1">
      <c r="A1046628" s="254"/>
      <c r="B1046628" s="198"/>
      <c r="C1046628" s="265"/>
      <c r="D1046628" s="265"/>
      <c r="E1046628" s="198"/>
      <c r="G1046628" s="198"/>
      <c r="H1046628" s="198"/>
      <c r="I1046628" s="198"/>
      <c r="J1046628" s="198"/>
      <c r="K1046628" s="198"/>
      <c r="M1046628" s="198"/>
      <c r="N1046628" s="198"/>
      <c r="P1046628" s="2"/>
      <c r="U1046628" s="270"/>
      <c r="AA1046628" s="268"/>
      <c r="AC1046628" s="269"/>
    </row>
    <row r="1046629" spans="1:29" s="119" customFormat="1">
      <c r="A1046629" s="254"/>
      <c r="B1046629" s="198"/>
      <c r="C1046629" s="265"/>
      <c r="D1046629" s="265"/>
      <c r="E1046629" s="198"/>
      <c r="G1046629" s="198"/>
      <c r="H1046629" s="198"/>
      <c r="I1046629" s="198"/>
      <c r="J1046629" s="198"/>
      <c r="K1046629" s="198"/>
      <c r="M1046629" s="198"/>
      <c r="N1046629" s="198"/>
      <c r="P1046629" s="2"/>
      <c r="U1046629" s="270"/>
      <c r="AA1046629" s="268"/>
      <c r="AC1046629" s="269"/>
    </row>
    <row r="1046630" spans="1:29" s="119" customFormat="1">
      <c r="A1046630" s="254"/>
      <c r="B1046630" s="198"/>
      <c r="C1046630" s="265"/>
      <c r="D1046630" s="265"/>
      <c r="E1046630" s="198"/>
      <c r="G1046630" s="198"/>
      <c r="H1046630" s="198"/>
      <c r="I1046630" s="198"/>
      <c r="J1046630" s="198"/>
      <c r="K1046630" s="198"/>
      <c r="M1046630" s="198"/>
      <c r="N1046630" s="198"/>
      <c r="P1046630" s="2"/>
      <c r="U1046630" s="270"/>
      <c r="AA1046630" s="268"/>
      <c r="AC1046630" s="269"/>
    </row>
    <row r="1046631" spans="1:29" s="119" customFormat="1">
      <c r="A1046631" s="254"/>
      <c r="B1046631" s="198"/>
      <c r="C1046631" s="265"/>
      <c r="D1046631" s="265"/>
      <c r="E1046631" s="198"/>
      <c r="G1046631" s="198"/>
      <c r="H1046631" s="198"/>
      <c r="I1046631" s="198"/>
      <c r="J1046631" s="198"/>
      <c r="K1046631" s="198"/>
      <c r="M1046631" s="198"/>
      <c r="N1046631" s="198"/>
      <c r="P1046631" s="2"/>
      <c r="U1046631" s="270"/>
      <c r="AA1046631" s="268"/>
      <c r="AC1046631" s="269"/>
    </row>
    <row r="1046632" spans="1:29" s="119" customFormat="1">
      <c r="A1046632" s="254"/>
      <c r="B1046632" s="198"/>
      <c r="C1046632" s="265"/>
      <c r="D1046632" s="265"/>
      <c r="E1046632" s="198"/>
      <c r="G1046632" s="198"/>
      <c r="H1046632" s="198"/>
      <c r="I1046632" s="198"/>
      <c r="J1046632" s="198"/>
      <c r="K1046632" s="198"/>
      <c r="M1046632" s="198"/>
      <c r="N1046632" s="198"/>
      <c r="P1046632" s="2"/>
      <c r="U1046632" s="270"/>
      <c r="AA1046632" s="268"/>
      <c r="AC1046632" s="269"/>
    </row>
    <row r="1046633" spans="1:29" s="119" customFormat="1">
      <c r="A1046633" s="254"/>
      <c r="B1046633" s="198"/>
      <c r="C1046633" s="265"/>
      <c r="D1046633" s="265"/>
      <c r="E1046633" s="198"/>
      <c r="G1046633" s="198"/>
      <c r="H1046633" s="198"/>
      <c r="I1046633" s="198"/>
      <c r="J1046633" s="198"/>
      <c r="K1046633" s="198"/>
      <c r="M1046633" s="198"/>
      <c r="N1046633" s="198"/>
      <c r="P1046633" s="2"/>
      <c r="U1046633" s="270"/>
      <c r="AA1046633" s="268"/>
      <c r="AC1046633" s="269"/>
    </row>
    <row r="1046634" spans="1:29" s="119" customFormat="1">
      <c r="A1046634" s="254"/>
      <c r="B1046634" s="198"/>
      <c r="C1046634" s="265"/>
      <c r="D1046634" s="265"/>
      <c r="E1046634" s="198"/>
      <c r="G1046634" s="198"/>
      <c r="H1046634" s="198"/>
      <c r="I1046634" s="198"/>
      <c r="J1046634" s="198"/>
      <c r="K1046634" s="198"/>
      <c r="M1046634" s="198"/>
      <c r="N1046634" s="198"/>
      <c r="P1046634" s="2"/>
      <c r="U1046634" s="270"/>
      <c r="AA1046634" s="268"/>
      <c r="AC1046634" s="269"/>
    </row>
    <row r="1046635" spans="1:29" s="119" customFormat="1">
      <c r="A1046635" s="254"/>
      <c r="B1046635" s="198"/>
      <c r="C1046635" s="265"/>
      <c r="D1046635" s="265"/>
      <c r="E1046635" s="198"/>
      <c r="G1046635" s="198"/>
      <c r="H1046635" s="198"/>
      <c r="I1046635" s="198"/>
      <c r="J1046635" s="198"/>
      <c r="K1046635" s="198"/>
      <c r="M1046635" s="198"/>
      <c r="N1046635" s="198"/>
      <c r="P1046635" s="2"/>
      <c r="U1046635" s="270"/>
      <c r="AA1046635" s="268"/>
      <c r="AC1046635" s="269"/>
    </row>
    <row r="1046636" spans="1:29" s="119" customFormat="1">
      <c r="A1046636" s="254"/>
      <c r="B1046636" s="198"/>
      <c r="C1046636" s="265"/>
      <c r="D1046636" s="265"/>
      <c r="E1046636" s="198"/>
      <c r="G1046636" s="198"/>
      <c r="H1046636" s="198"/>
      <c r="I1046636" s="198"/>
      <c r="J1046636" s="198"/>
      <c r="K1046636" s="198"/>
      <c r="M1046636" s="198"/>
      <c r="N1046636" s="198"/>
      <c r="P1046636" s="2"/>
      <c r="U1046636" s="270"/>
      <c r="AA1046636" s="268"/>
      <c r="AC1046636" s="269"/>
    </row>
    <row r="1046637" spans="1:29" s="119" customFormat="1">
      <c r="A1046637" s="254"/>
      <c r="B1046637" s="198"/>
      <c r="C1046637" s="265"/>
      <c r="D1046637" s="265"/>
      <c r="E1046637" s="198"/>
      <c r="G1046637" s="198"/>
      <c r="H1046637" s="198"/>
      <c r="I1046637" s="198"/>
      <c r="J1046637" s="198"/>
      <c r="K1046637" s="198"/>
      <c r="M1046637" s="198"/>
      <c r="N1046637" s="198"/>
      <c r="P1046637" s="2"/>
      <c r="U1046637" s="270"/>
      <c r="AA1046637" s="268"/>
      <c r="AC1046637" s="269"/>
    </row>
    <row r="1046638" spans="1:29" s="119" customFormat="1">
      <c r="A1046638" s="254"/>
      <c r="B1046638" s="198"/>
      <c r="C1046638" s="265"/>
      <c r="D1046638" s="265"/>
      <c r="E1046638" s="198"/>
      <c r="G1046638" s="198"/>
      <c r="H1046638" s="198"/>
      <c r="I1046638" s="198"/>
      <c r="J1046638" s="198"/>
      <c r="K1046638" s="198"/>
      <c r="M1046638" s="198"/>
      <c r="N1046638" s="198"/>
      <c r="P1046638" s="2"/>
      <c r="U1046638" s="270"/>
      <c r="AA1046638" s="268"/>
      <c r="AC1046638" s="269"/>
    </row>
    <row r="1046639" spans="1:29" s="119" customFormat="1">
      <c r="A1046639" s="254"/>
      <c r="B1046639" s="198"/>
      <c r="C1046639" s="265"/>
      <c r="D1046639" s="265"/>
      <c r="E1046639" s="198"/>
      <c r="G1046639" s="198"/>
      <c r="H1046639" s="198"/>
      <c r="I1046639" s="198"/>
      <c r="J1046639" s="198"/>
      <c r="K1046639" s="198"/>
      <c r="M1046639" s="198"/>
      <c r="N1046639" s="198"/>
      <c r="P1046639" s="2"/>
      <c r="U1046639" s="270"/>
      <c r="AA1046639" s="268"/>
      <c r="AC1046639" s="269"/>
    </row>
    <row r="1046640" spans="1:29" s="119" customFormat="1">
      <c r="A1046640" s="254"/>
      <c r="B1046640" s="198"/>
      <c r="C1046640" s="265"/>
      <c r="D1046640" s="265"/>
      <c r="E1046640" s="198"/>
      <c r="G1046640" s="198"/>
      <c r="H1046640" s="198"/>
      <c r="I1046640" s="198"/>
      <c r="J1046640" s="198"/>
      <c r="K1046640" s="198"/>
      <c r="M1046640" s="198"/>
      <c r="N1046640" s="198"/>
      <c r="P1046640" s="2"/>
      <c r="U1046640" s="270"/>
      <c r="AA1046640" s="268"/>
      <c r="AC1046640" s="269"/>
    </row>
    <row r="1046641" spans="1:29" s="119" customFormat="1">
      <c r="A1046641" s="254"/>
      <c r="B1046641" s="198"/>
      <c r="C1046641" s="265"/>
      <c r="D1046641" s="265"/>
      <c r="E1046641" s="198"/>
      <c r="G1046641" s="198"/>
      <c r="H1046641" s="198"/>
      <c r="I1046641" s="198"/>
      <c r="J1046641" s="198"/>
      <c r="K1046641" s="198"/>
      <c r="M1046641" s="198"/>
      <c r="N1046641" s="198"/>
      <c r="P1046641" s="2"/>
      <c r="U1046641" s="270"/>
      <c r="AA1046641" s="268"/>
      <c r="AC1046641" s="269"/>
    </row>
    <row r="1046642" spans="1:29" s="119" customFormat="1">
      <c r="A1046642" s="254"/>
      <c r="B1046642" s="198"/>
      <c r="C1046642" s="265"/>
      <c r="D1046642" s="265"/>
      <c r="E1046642" s="198"/>
      <c r="G1046642" s="198"/>
      <c r="H1046642" s="198"/>
      <c r="I1046642" s="198"/>
      <c r="J1046642" s="198"/>
      <c r="K1046642" s="198"/>
      <c r="M1046642" s="198"/>
      <c r="N1046642" s="198"/>
      <c r="P1046642" s="2"/>
      <c r="U1046642" s="270"/>
      <c r="AA1046642" s="268"/>
      <c r="AC1046642" s="269"/>
    </row>
    <row r="1046643" spans="1:29" s="119" customFormat="1">
      <c r="A1046643" s="254"/>
      <c r="B1046643" s="198"/>
      <c r="C1046643" s="265"/>
      <c r="D1046643" s="265"/>
      <c r="E1046643" s="198"/>
      <c r="G1046643" s="198"/>
      <c r="H1046643" s="198"/>
      <c r="I1046643" s="198"/>
      <c r="J1046643" s="198"/>
      <c r="K1046643" s="198"/>
      <c r="M1046643" s="198"/>
      <c r="N1046643" s="198"/>
      <c r="P1046643" s="2"/>
      <c r="U1046643" s="270"/>
      <c r="AA1046643" s="268"/>
      <c r="AC1046643" s="269"/>
    </row>
    <row r="1046644" spans="1:29" s="119" customFormat="1">
      <c r="A1046644" s="254"/>
      <c r="B1046644" s="198"/>
      <c r="C1046644" s="265"/>
      <c r="D1046644" s="265"/>
      <c r="E1046644" s="198"/>
      <c r="G1046644" s="198"/>
      <c r="H1046644" s="198"/>
      <c r="I1046644" s="198"/>
      <c r="J1046644" s="198"/>
      <c r="K1046644" s="198"/>
      <c r="M1046644" s="198"/>
      <c r="N1046644" s="198"/>
      <c r="P1046644" s="2"/>
      <c r="U1046644" s="270"/>
      <c r="AA1046644" s="268"/>
      <c r="AC1046644" s="269"/>
    </row>
    <row r="1046645" spans="1:29" s="119" customFormat="1">
      <c r="A1046645" s="254"/>
      <c r="B1046645" s="198"/>
      <c r="C1046645" s="265"/>
      <c r="D1046645" s="265"/>
      <c r="E1046645" s="198"/>
      <c r="G1046645" s="198"/>
      <c r="H1046645" s="198"/>
      <c r="I1046645" s="198"/>
      <c r="J1046645" s="198"/>
      <c r="K1046645" s="198"/>
      <c r="M1046645" s="198"/>
      <c r="N1046645" s="198"/>
      <c r="P1046645" s="2"/>
      <c r="U1046645" s="270"/>
      <c r="AA1046645" s="268"/>
      <c r="AC1046645" s="269"/>
    </row>
    <row r="1046646" spans="1:29" s="119" customFormat="1">
      <c r="A1046646" s="254"/>
      <c r="B1046646" s="198"/>
      <c r="C1046646" s="265"/>
      <c r="D1046646" s="265"/>
      <c r="E1046646" s="198"/>
      <c r="G1046646" s="198"/>
      <c r="H1046646" s="198"/>
      <c r="I1046646" s="198"/>
      <c r="J1046646" s="198"/>
      <c r="K1046646" s="198"/>
      <c r="M1046646" s="198"/>
      <c r="N1046646" s="198"/>
      <c r="P1046646" s="2"/>
      <c r="U1046646" s="270"/>
      <c r="AA1046646" s="268"/>
      <c r="AC1046646" s="269"/>
    </row>
    <row r="1046647" spans="1:29" s="119" customFormat="1">
      <c r="A1046647" s="254"/>
      <c r="B1046647" s="198"/>
      <c r="C1046647" s="265"/>
      <c r="D1046647" s="265"/>
      <c r="E1046647" s="198"/>
      <c r="G1046647" s="198"/>
      <c r="H1046647" s="198"/>
      <c r="I1046647" s="198"/>
      <c r="J1046647" s="198"/>
      <c r="K1046647" s="198"/>
      <c r="M1046647" s="198"/>
      <c r="N1046647" s="198"/>
      <c r="P1046647" s="2"/>
      <c r="U1046647" s="270"/>
      <c r="AA1046647" s="268"/>
      <c r="AC1046647" s="269"/>
    </row>
    <row r="1046648" spans="1:29" s="119" customFormat="1">
      <c r="A1046648" s="254"/>
      <c r="B1046648" s="198"/>
      <c r="C1046648" s="265"/>
      <c r="D1046648" s="265"/>
      <c r="E1046648" s="198"/>
      <c r="G1046648" s="198"/>
      <c r="H1046648" s="198"/>
      <c r="I1046648" s="198"/>
      <c r="J1046648" s="198"/>
      <c r="K1046648" s="198"/>
      <c r="M1046648" s="198"/>
      <c r="N1046648" s="198"/>
      <c r="P1046648" s="2"/>
      <c r="U1046648" s="270"/>
      <c r="AA1046648" s="268"/>
      <c r="AC1046648" s="269"/>
    </row>
    <row r="1046649" spans="1:29" s="119" customFormat="1">
      <c r="A1046649" s="254"/>
      <c r="B1046649" s="198"/>
      <c r="C1046649" s="265"/>
      <c r="D1046649" s="265"/>
      <c r="E1046649" s="198"/>
      <c r="G1046649" s="198"/>
      <c r="H1046649" s="198"/>
      <c r="I1046649" s="198"/>
      <c r="J1046649" s="198"/>
      <c r="K1046649" s="198"/>
      <c r="M1046649" s="198"/>
      <c r="N1046649" s="198"/>
      <c r="P1046649" s="2"/>
      <c r="U1046649" s="270"/>
      <c r="AA1046649" s="268"/>
      <c r="AC1046649" s="269"/>
    </row>
    <row r="1046650" spans="1:29" s="119" customFormat="1">
      <c r="A1046650" s="254"/>
      <c r="B1046650" s="198"/>
      <c r="C1046650" s="265"/>
      <c r="D1046650" s="265"/>
      <c r="E1046650" s="198"/>
      <c r="G1046650" s="198"/>
      <c r="H1046650" s="198"/>
      <c r="I1046650" s="198"/>
      <c r="J1046650" s="198"/>
      <c r="K1046650" s="198"/>
      <c r="M1046650" s="198"/>
      <c r="N1046650" s="198"/>
      <c r="P1046650" s="2"/>
      <c r="U1046650" s="270"/>
      <c r="AA1046650" s="268"/>
      <c r="AC1046650" s="269"/>
    </row>
    <row r="1046651" spans="1:29" s="119" customFormat="1">
      <c r="A1046651" s="254"/>
      <c r="B1046651" s="198"/>
      <c r="C1046651" s="265"/>
      <c r="D1046651" s="265"/>
      <c r="E1046651" s="198"/>
      <c r="G1046651" s="198"/>
      <c r="H1046651" s="198"/>
      <c r="I1046651" s="198"/>
      <c r="J1046651" s="198"/>
      <c r="K1046651" s="198"/>
      <c r="M1046651" s="198"/>
      <c r="N1046651" s="198"/>
      <c r="P1046651" s="2"/>
      <c r="U1046651" s="270"/>
      <c r="AA1046651" s="268"/>
      <c r="AC1046651" s="269"/>
    </row>
    <row r="1046652" spans="1:29" s="119" customFormat="1">
      <c r="A1046652" s="254"/>
      <c r="B1046652" s="198"/>
      <c r="C1046652" s="265"/>
      <c r="D1046652" s="265"/>
      <c r="E1046652" s="198"/>
      <c r="G1046652" s="198"/>
      <c r="H1046652" s="198"/>
      <c r="I1046652" s="198"/>
      <c r="J1046652" s="198"/>
      <c r="K1046652" s="198"/>
      <c r="M1046652" s="198"/>
      <c r="N1046652" s="198"/>
      <c r="P1046652" s="2"/>
      <c r="U1046652" s="270"/>
      <c r="AA1046652" s="268"/>
      <c r="AC1046652" s="269"/>
    </row>
    <row r="1046653" spans="1:29" s="119" customFormat="1">
      <c r="A1046653" s="254"/>
      <c r="B1046653" s="198"/>
      <c r="C1046653" s="265"/>
      <c r="D1046653" s="265"/>
      <c r="E1046653" s="198"/>
      <c r="G1046653" s="198"/>
      <c r="H1046653" s="198"/>
      <c r="I1046653" s="198"/>
      <c r="J1046653" s="198"/>
      <c r="K1046653" s="198"/>
      <c r="M1046653" s="198"/>
      <c r="N1046653" s="198"/>
      <c r="P1046653" s="2"/>
      <c r="U1046653" s="270"/>
      <c r="AA1046653" s="268"/>
      <c r="AC1046653" s="269"/>
    </row>
    <row r="1046654" spans="1:29" s="119" customFormat="1">
      <c r="A1046654" s="254"/>
      <c r="B1046654" s="198"/>
      <c r="C1046654" s="265"/>
      <c r="D1046654" s="265"/>
      <c r="E1046654" s="198"/>
      <c r="G1046654" s="198"/>
      <c r="H1046654" s="198"/>
      <c r="I1046654" s="198"/>
      <c r="J1046654" s="198"/>
      <c r="K1046654" s="198"/>
      <c r="M1046654" s="198"/>
      <c r="N1046654" s="198"/>
      <c r="P1046654" s="2"/>
      <c r="U1046654" s="270"/>
      <c r="AA1046654" s="268"/>
      <c r="AC1046654" s="269"/>
    </row>
    <row r="1046655" spans="1:29" s="119" customFormat="1">
      <c r="A1046655" s="254"/>
      <c r="B1046655" s="198"/>
      <c r="C1046655" s="265"/>
      <c r="D1046655" s="265"/>
      <c r="E1046655" s="198"/>
      <c r="G1046655" s="198"/>
      <c r="H1046655" s="198"/>
      <c r="I1046655" s="198"/>
      <c r="J1046655" s="198"/>
      <c r="K1046655" s="198"/>
      <c r="M1046655" s="198"/>
      <c r="N1046655" s="198"/>
      <c r="P1046655" s="2"/>
      <c r="U1046655" s="270"/>
      <c r="AA1046655" s="268"/>
      <c r="AC1046655" s="269"/>
    </row>
    <row r="1046656" spans="1:29" s="119" customFormat="1">
      <c r="A1046656" s="254"/>
      <c r="B1046656" s="198"/>
      <c r="C1046656" s="265"/>
      <c r="D1046656" s="265"/>
      <c r="E1046656" s="198"/>
      <c r="G1046656" s="198"/>
      <c r="H1046656" s="198"/>
      <c r="I1046656" s="198"/>
      <c r="J1046656" s="198"/>
      <c r="K1046656" s="198"/>
      <c r="M1046656" s="198"/>
      <c r="N1046656" s="198"/>
      <c r="P1046656" s="2"/>
      <c r="U1046656" s="270"/>
      <c r="AA1046656" s="268"/>
      <c r="AC1046656" s="269"/>
    </row>
    <row r="1046657" spans="1:29" s="119" customFormat="1">
      <c r="A1046657" s="254"/>
      <c r="B1046657" s="198"/>
      <c r="C1046657" s="265"/>
      <c r="D1046657" s="265"/>
      <c r="E1046657" s="198"/>
      <c r="G1046657" s="198"/>
      <c r="H1046657" s="198"/>
      <c r="I1046657" s="198"/>
      <c r="J1046657" s="198"/>
      <c r="K1046657" s="198"/>
      <c r="M1046657" s="198"/>
      <c r="N1046657" s="198"/>
      <c r="P1046657" s="2"/>
      <c r="U1046657" s="270"/>
      <c r="AA1046657" s="268"/>
      <c r="AC1046657" s="269"/>
    </row>
    <row r="1046658" spans="1:29" s="119" customFormat="1">
      <c r="A1046658" s="254"/>
      <c r="B1046658" s="198"/>
      <c r="C1046658" s="265"/>
      <c r="D1046658" s="265"/>
      <c r="E1046658" s="198"/>
      <c r="G1046658" s="198"/>
      <c r="H1046658" s="198"/>
      <c r="I1046658" s="198"/>
      <c r="J1046658" s="198"/>
      <c r="K1046658" s="198"/>
      <c r="M1046658" s="198"/>
      <c r="N1046658" s="198"/>
      <c r="P1046658" s="2"/>
      <c r="U1046658" s="270"/>
      <c r="AA1046658" s="268"/>
      <c r="AC1046658" s="269"/>
    </row>
    <row r="1046659" spans="1:29" s="119" customFormat="1">
      <c r="A1046659" s="254"/>
      <c r="B1046659" s="198"/>
      <c r="C1046659" s="265"/>
      <c r="D1046659" s="265"/>
      <c r="E1046659" s="198"/>
      <c r="G1046659" s="198"/>
      <c r="H1046659" s="198"/>
      <c r="I1046659" s="198"/>
      <c r="J1046659" s="198"/>
      <c r="K1046659" s="198"/>
      <c r="M1046659" s="198"/>
      <c r="N1046659" s="198"/>
      <c r="P1046659" s="2"/>
      <c r="U1046659" s="270"/>
      <c r="AA1046659" s="268"/>
      <c r="AC1046659" s="269"/>
    </row>
    <row r="1046660" spans="1:29" s="119" customFormat="1">
      <c r="A1046660" s="254"/>
      <c r="B1046660" s="198"/>
      <c r="C1046660" s="265"/>
      <c r="D1046660" s="265"/>
      <c r="E1046660" s="198"/>
      <c r="G1046660" s="198"/>
      <c r="H1046660" s="198"/>
      <c r="I1046660" s="198"/>
      <c r="J1046660" s="198"/>
      <c r="K1046660" s="198"/>
      <c r="M1046660" s="198"/>
      <c r="N1046660" s="198"/>
      <c r="P1046660" s="2"/>
      <c r="U1046660" s="270"/>
      <c r="AA1046660" s="268"/>
      <c r="AC1046660" s="269"/>
    </row>
    <row r="1046661" spans="1:29" s="119" customFormat="1">
      <c r="A1046661" s="254"/>
      <c r="B1046661" s="198"/>
      <c r="C1046661" s="265"/>
      <c r="D1046661" s="265"/>
      <c r="E1046661" s="198"/>
      <c r="G1046661" s="198"/>
      <c r="H1046661" s="198"/>
      <c r="I1046661" s="198"/>
      <c r="J1046661" s="198"/>
      <c r="K1046661" s="198"/>
      <c r="M1046661" s="198"/>
      <c r="N1046661" s="198"/>
      <c r="P1046661" s="2"/>
      <c r="U1046661" s="270"/>
      <c r="AA1046661" s="268"/>
      <c r="AC1046661" s="269"/>
    </row>
    <row r="1046662" spans="1:29" s="119" customFormat="1">
      <c r="A1046662" s="254"/>
      <c r="B1046662" s="198"/>
      <c r="C1046662" s="265"/>
      <c r="D1046662" s="265"/>
      <c r="E1046662" s="198"/>
      <c r="G1046662" s="198"/>
      <c r="H1046662" s="198"/>
      <c r="I1046662" s="198"/>
      <c r="J1046662" s="198"/>
      <c r="K1046662" s="198"/>
      <c r="M1046662" s="198"/>
      <c r="N1046662" s="198"/>
      <c r="P1046662" s="2"/>
      <c r="U1046662" s="270"/>
      <c r="AA1046662" s="268"/>
      <c r="AC1046662" s="269"/>
    </row>
    <row r="1046663" spans="1:29" s="119" customFormat="1">
      <c r="A1046663" s="254"/>
      <c r="B1046663" s="198"/>
      <c r="C1046663" s="265"/>
      <c r="D1046663" s="265"/>
      <c r="E1046663" s="198"/>
      <c r="G1046663" s="198"/>
      <c r="H1046663" s="198"/>
      <c r="I1046663" s="198"/>
      <c r="J1046663" s="198"/>
      <c r="K1046663" s="198"/>
      <c r="M1046663" s="198"/>
      <c r="N1046663" s="198"/>
      <c r="P1046663" s="2"/>
      <c r="U1046663" s="270"/>
      <c r="AA1046663" s="268"/>
      <c r="AC1046663" s="269"/>
    </row>
    <row r="1046664" spans="1:29" s="119" customFormat="1">
      <c r="A1046664" s="254"/>
      <c r="B1046664" s="198"/>
      <c r="C1046664" s="265"/>
      <c r="D1046664" s="265"/>
      <c r="E1046664" s="198"/>
      <c r="G1046664" s="198"/>
      <c r="H1046664" s="198"/>
      <c r="I1046664" s="198"/>
      <c r="J1046664" s="198"/>
      <c r="K1046664" s="198"/>
      <c r="M1046664" s="198"/>
      <c r="N1046664" s="198"/>
      <c r="P1046664" s="2"/>
      <c r="U1046664" s="270"/>
      <c r="AA1046664" s="268"/>
      <c r="AC1046664" s="269"/>
    </row>
    <row r="1046665" spans="1:29" s="119" customFormat="1">
      <c r="A1046665" s="254"/>
      <c r="B1046665" s="198"/>
      <c r="C1046665" s="265"/>
      <c r="D1046665" s="265"/>
      <c r="E1046665" s="198"/>
      <c r="G1046665" s="198"/>
      <c r="H1046665" s="198"/>
      <c r="I1046665" s="198"/>
      <c r="J1046665" s="198"/>
      <c r="K1046665" s="198"/>
      <c r="M1046665" s="198"/>
      <c r="N1046665" s="198"/>
      <c r="P1046665" s="2"/>
      <c r="U1046665" s="270"/>
      <c r="AA1046665" s="268"/>
      <c r="AC1046665" s="269"/>
    </row>
    <row r="1046666" spans="1:29" s="119" customFormat="1">
      <c r="A1046666" s="254"/>
      <c r="B1046666" s="198"/>
      <c r="C1046666" s="265"/>
      <c r="D1046666" s="265"/>
      <c r="E1046666" s="198"/>
      <c r="G1046666" s="198"/>
      <c r="H1046666" s="198"/>
      <c r="I1046666" s="198"/>
      <c r="J1046666" s="198"/>
      <c r="K1046666" s="198"/>
      <c r="M1046666" s="198"/>
      <c r="N1046666" s="198"/>
      <c r="P1046666" s="2"/>
      <c r="U1046666" s="270"/>
      <c r="AA1046666" s="268"/>
      <c r="AC1046666" s="269"/>
    </row>
    <row r="1046667" spans="1:29" s="119" customFormat="1">
      <c r="A1046667" s="254"/>
      <c r="B1046667" s="198"/>
      <c r="C1046667" s="265"/>
      <c r="D1046667" s="265"/>
      <c r="E1046667" s="198"/>
      <c r="G1046667" s="198"/>
      <c r="H1046667" s="198"/>
      <c r="I1046667" s="198"/>
      <c r="J1046667" s="198"/>
      <c r="K1046667" s="198"/>
      <c r="M1046667" s="198"/>
      <c r="N1046667" s="198"/>
      <c r="P1046667" s="2"/>
      <c r="U1046667" s="270"/>
      <c r="AA1046667" s="268"/>
      <c r="AC1046667" s="269"/>
    </row>
    <row r="1046668" spans="1:29" s="119" customFormat="1">
      <c r="A1046668" s="254"/>
      <c r="B1046668" s="198"/>
      <c r="C1046668" s="265"/>
      <c r="D1046668" s="265"/>
      <c r="E1046668" s="198"/>
      <c r="G1046668" s="198"/>
      <c r="H1046668" s="198"/>
      <c r="I1046668" s="198"/>
      <c r="J1046668" s="198"/>
      <c r="K1046668" s="198"/>
      <c r="M1046668" s="198"/>
      <c r="N1046668" s="198"/>
      <c r="P1046668" s="2"/>
      <c r="U1046668" s="270"/>
      <c r="AA1046668" s="268"/>
      <c r="AC1046668" s="269"/>
    </row>
    <row r="1046669" spans="1:29" s="119" customFormat="1">
      <c r="A1046669" s="254"/>
      <c r="B1046669" s="198"/>
      <c r="C1046669" s="265"/>
      <c r="D1046669" s="265"/>
      <c r="E1046669" s="198"/>
      <c r="G1046669" s="198"/>
      <c r="H1046669" s="198"/>
      <c r="I1046669" s="198"/>
      <c r="J1046669" s="198"/>
      <c r="K1046669" s="198"/>
      <c r="M1046669" s="198"/>
      <c r="N1046669" s="198"/>
      <c r="P1046669" s="2"/>
      <c r="U1046669" s="270"/>
      <c r="AA1046669" s="268"/>
      <c r="AC1046669" s="269"/>
    </row>
    <row r="1046670" spans="1:29" s="119" customFormat="1">
      <c r="A1046670" s="254"/>
      <c r="B1046670" s="198"/>
      <c r="C1046670" s="265"/>
      <c r="D1046670" s="265"/>
      <c r="E1046670" s="198"/>
      <c r="G1046670" s="198"/>
      <c r="H1046670" s="198"/>
      <c r="I1046670" s="198"/>
      <c r="J1046670" s="198"/>
      <c r="K1046670" s="198"/>
      <c r="M1046670" s="198"/>
      <c r="N1046670" s="198"/>
      <c r="P1046670" s="2"/>
      <c r="U1046670" s="270"/>
      <c r="AA1046670" s="268"/>
      <c r="AC1046670" s="269"/>
    </row>
    <row r="1046671" spans="1:29" s="119" customFormat="1">
      <c r="A1046671" s="254"/>
      <c r="B1046671" s="198"/>
      <c r="C1046671" s="265"/>
      <c r="D1046671" s="265"/>
      <c r="E1046671" s="198"/>
      <c r="G1046671" s="198"/>
      <c r="H1046671" s="198"/>
      <c r="I1046671" s="198"/>
      <c r="J1046671" s="198"/>
      <c r="K1046671" s="198"/>
      <c r="M1046671" s="198"/>
      <c r="N1046671" s="198"/>
      <c r="P1046671" s="2"/>
      <c r="U1046671" s="270"/>
      <c r="AA1046671" s="268"/>
      <c r="AC1046671" s="269"/>
    </row>
    <row r="1046672" spans="1:29" s="119" customFormat="1">
      <c r="A1046672" s="254"/>
      <c r="B1046672" s="198"/>
      <c r="C1046672" s="265"/>
      <c r="D1046672" s="265"/>
      <c r="E1046672" s="198"/>
      <c r="G1046672" s="198"/>
      <c r="H1046672" s="198"/>
      <c r="I1046672" s="198"/>
      <c r="J1046672" s="198"/>
      <c r="K1046672" s="198"/>
      <c r="M1046672" s="198"/>
      <c r="N1046672" s="198"/>
      <c r="P1046672" s="2"/>
      <c r="U1046672" s="270"/>
      <c r="AA1046672" s="268"/>
      <c r="AC1046672" s="269"/>
    </row>
    <row r="1046673" spans="1:29" s="119" customFormat="1">
      <c r="A1046673" s="254"/>
      <c r="B1046673" s="198"/>
      <c r="C1046673" s="265"/>
      <c r="D1046673" s="265"/>
      <c r="E1046673" s="198"/>
      <c r="G1046673" s="198"/>
      <c r="H1046673" s="198"/>
      <c r="I1046673" s="198"/>
      <c r="J1046673" s="198"/>
      <c r="K1046673" s="198"/>
      <c r="M1046673" s="198"/>
      <c r="N1046673" s="198"/>
      <c r="P1046673" s="2"/>
      <c r="U1046673" s="270"/>
      <c r="AA1046673" s="268"/>
      <c r="AC1046673" s="269"/>
    </row>
    <row r="1046674" spans="1:29" s="119" customFormat="1">
      <c r="A1046674" s="254"/>
      <c r="B1046674" s="198"/>
      <c r="C1046674" s="265"/>
      <c r="D1046674" s="265"/>
      <c r="E1046674" s="198"/>
      <c r="G1046674" s="198"/>
      <c r="H1046674" s="198"/>
      <c r="I1046674" s="198"/>
      <c r="J1046674" s="198"/>
      <c r="K1046674" s="198"/>
      <c r="M1046674" s="198"/>
      <c r="N1046674" s="198"/>
      <c r="P1046674" s="2"/>
      <c r="U1046674" s="270"/>
      <c r="AA1046674" s="268"/>
      <c r="AC1046674" s="269"/>
    </row>
    <row r="1046675" spans="1:29" s="119" customFormat="1">
      <c r="A1046675" s="254"/>
      <c r="B1046675" s="198"/>
      <c r="C1046675" s="265"/>
      <c r="D1046675" s="265"/>
      <c r="E1046675" s="198"/>
      <c r="G1046675" s="198"/>
      <c r="H1046675" s="198"/>
      <c r="I1046675" s="198"/>
      <c r="J1046675" s="198"/>
      <c r="K1046675" s="198"/>
      <c r="M1046675" s="198"/>
      <c r="N1046675" s="198"/>
      <c r="P1046675" s="2"/>
      <c r="U1046675" s="270"/>
      <c r="AA1046675" s="268"/>
      <c r="AC1046675" s="269"/>
    </row>
    <row r="1046676" spans="1:29" s="119" customFormat="1">
      <c r="A1046676" s="254"/>
      <c r="B1046676" s="198"/>
      <c r="C1046676" s="265"/>
      <c r="D1046676" s="265"/>
      <c r="E1046676" s="198"/>
      <c r="G1046676" s="198"/>
      <c r="H1046676" s="198"/>
      <c r="I1046676" s="198"/>
      <c r="J1046676" s="198"/>
      <c r="K1046676" s="198"/>
      <c r="M1046676" s="198"/>
      <c r="N1046676" s="198"/>
      <c r="P1046676" s="2"/>
      <c r="U1046676" s="270"/>
      <c r="AA1046676" s="268"/>
      <c r="AC1046676" s="269"/>
    </row>
    <row r="1046677" spans="1:29" s="119" customFormat="1">
      <c r="A1046677" s="254"/>
      <c r="B1046677" s="198"/>
      <c r="C1046677" s="265"/>
      <c r="D1046677" s="265"/>
      <c r="E1046677" s="198"/>
      <c r="G1046677" s="198"/>
      <c r="H1046677" s="198"/>
      <c r="I1046677" s="198"/>
      <c r="J1046677" s="198"/>
      <c r="K1046677" s="198"/>
      <c r="M1046677" s="198"/>
      <c r="N1046677" s="198"/>
      <c r="P1046677" s="2"/>
      <c r="U1046677" s="270"/>
      <c r="AA1046677" s="268"/>
      <c r="AC1046677" s="269"/>
    </row>
    <row r="1046678" spans="1:29" s="119" customFormat="1">
      <c r="A1046678" s="254"/>
      <c r="B1046678" s="198"/>
      <c r="C1046678" s="265"/>
      <c r="D1046678" s="265"/>
      <c r="E1046678" s="198"/>
      <c r="G1046678" s="198"/>
      <c r="H1046678" s="198"/>
      <c r="I1046678" s="198"/>
      <c r="J1046678" s="198"/>
      <c r="K1046678" s="198"/>
      <c r="M1046678" s="198"/>
      <c r="N1046678" s="198"/>
      <c r="P1046678" s="2"/>
      <c r="U1046678" s="270"/>
      <c r="AA1046678" s="268"/>
      <c r="AC1046678" s="269"/>
    </row>
    <row r="1046679" spans="1:29" s="119" customFormat="1">
      <c r="A1046679" s="254"/>
      <c r="B1046679" s="198"/>
      <c r="C1046679" s="265"/>
      <c r="D1046679" s="265"/>
      <c r="E1046679" s="198"/>
      <c r="G1046679" s="198"/>
      <c r="H1046679" s="198"/>
      <c r="I1046679" s="198"/>
      <c r="J1046679" s="198"/>
      <c r="K1046679" s="198"/>
      <c r="M1046679" s="198"/>
      <c r="N1046679" s="198"/>
      <c r="P1046679" s="2"/>
      <c r="U1046679" s="270"/>
      <c r="AA1046679" s="268"/>
      <c r="AC1046679" s="269"/>
    </row>
    <row r="1046680" spans="1:29" s="119" customFormat="1">
      <c r="A1046680" s="254"/>
      <c r="B1046680" s="198"/>
      <c r="C1046680" s="265"/>
      <c r="D1046680" s="265"/>
      <c r="E1046680" s="198"/>
      <c r="G1046680" s="198"/>
      <c r="H1046680" s="198"/>
      <c r="I1046680" s="198"/>
      <c r="J1046680" s="198"/>
      <c r="K1046680" s="198"/>
      <c r="M1046680" s="198"/>
      <c r="N1046680" s="198"/>
      <c r="P1046680" s="2"/>
      <c r="U1046680" s="270"/>
      <c r="AA1046680" s="268"/>
      <c r="AC1046680" s="269"/>
    </row>
    <row r="1046681" spans="1:29" s="119" customFormat="1">
      <c r="A1046681" s="254"/>
      <c r="B1046681" s="198"/>
      <c r="C1046681" s="265"/>
      <c r="D1046681" s="265"/>
      <c r="E1046681" s="198"/>
      <c r="G1046681" s="198"/>
      <c r="H1046681" s="198"/>
      <c r="I1046681" s="198"/>
      <c r="J1046681" s="198"/>
      <c r="K1046681" s="198"/>
      <c r="M1046681" s="198"/>
      <c r="N1046681" s="198"/>
      <c r="P1046681" s="2"/>
      <c r="U1046681" s="270"/>
      <c r="AA1046681" s="268"/>
      <c r="AC1046681" s="269"/>
    </row>
    <row r="1046682" spans="1:29" s="119" customFormat="1">
      <c r="A1046682" s="254"/>
      <c r="B1046682" s="198"/>
      <c r="C1046682" s="265"/>
      <c r="D1046682" s="265"/>
      <c r="E1046682" s="198"/>
      <c r="G1046682" s="198"/>
      <c r="H1046682" s="198"/>
      <c r="I1046682" s="198"/>
      <c r="J1046682" s="198"/>
      <c r="K1046682" s="198"/>
      <c r="M1046682" s="198"/>
      <c r="N1046682" s="198"/>
      <c r="P1046682" s="2"/>
      <c r="U1046682" s="270"/>
      <c r="AA1046682" s="268"/>
      <c r="AC1046682" s="269"/>
    </row>
    <row r="1046683" spans="1:29" s="119" customFormat="1">
      <c r="A1046683" s="254"/>
      <c r="B1046683" s="198"/>
      <c r="C1046683" s="265"/>
      <c r="D1046683" s="265"/>
      <c r="E1046683" s="198"/>
      <c r="G1046683" s="198"/>
      <c r="H1046683" s="198"/>
      <c r="I1046683" s="198"/>
      <c r="J1046683" s="198"/>
      <c r="K1046683" s="198"/>
      <c r="M1046683" s="198"/>
      <c r="N1046683" s="198"/>
      <c r="P1046683" s="2"/>
      <c r="U1046683" s="270"/>
      <c r="AA1046683" s="268"/>
      <c r="AC1046683" s="269"/>
    </row>
    <row r="1046684" spans="1:29" s="119" customFormat="1">
      <c r="A1046684" s="254"/>
      <c r="B1046684" s="198"/>
      <c r="C1046684" s="265"/>
      <c r="D1046684" s="265"/>
      <c r="E1046684" s="198"/>
      <c r="G1046684" s="198"/>
      <c r="H1046684" s="198"/>
      <c r="I1046684" s="198"/>
      <c r="J1046684" s="198"/>
      <c r="K1046684" s="198"/>
      <c r="M1046684" s="198"/>
      <c r="N1046684" s="198"/>
      <c r="P1046684" s="2"/>
      <c r="U1046684" s="270"/>
      <c r="AA1046684" s="268"/>
      <c r="AC1046684" s="269"/>
    </row>
    <row r="1046685" spans="1:29" s="119" customFormat="1">
      <c r="A1046685" s="254"/>
      <c r="B1046685" s="198"/>
      <c r="C1046685" s="265"/>
      <c r="D1046685" s="265"/>
      <c r="E1046685" s="198"/>
      <c r="G1046685" s="198"/>
      <c r="H1046685" s="198"/>
      <c r="I1046685" s="198"/>
      <c r="J1046685" s="198"/>
      <c r="K1046685" s="198"/>
      <c r="M1046685" s="198"/>
      <c r="N1046685" s="198"/>
      <c r="P1046685" s="2"/>
      <c r="U1046685" s="270"/>
      <c r="AA1046685" s="268"/>
      <c r="AC1046685" s="269"/>
    </row>
    <row r="1046686" spans="1:29" s="119" customFormat="1">
      <c r="A1046686" s="254"/>
      <c r="B1046686" s="198"/>
      <c r="C1046686" s="265"/>
      <c r="D1046686" s="265"/>
      <c r="E1046686" s="198"/>
      <c r="G1046686" s="198"/>
      <c r="H1046686" s="198"/>
      <c r="I1046686" s="198"/>
      <c r="J1046686" s="198"/>
      <c r="K1046686" s="198"/>
      <c r="M1046686" s="198"/>
      <c r="N1046686" s="198"/>
      <c r="P1046686" s="2"/>
      <c r="U1046686" s="270"/>
      <c r="AA1046686" s="268"/>
      <c r="AC1046686" s="269"/>
    </row>
    <row r="1046687" spans="1:29" s="119" customFormat="1">
      <c r="A1046687" s="254"/>
      <c r="B1046687" s="198"/>
      <c r="C1046687" s="265"/>
      <c r="D1046687" s="265"/>
      <c r="E1046687" s="198"/>
      <c r="G1046687" s="198"/>
      <c r="H1046687" s="198"/>
      <c r="I1046687" s="198"/>
      <c r="J1046687" s="198"/>
      <c r="K1046687" s="198"/>
      <c r="M1046687" s="198"/>
      <c r="N1046687" s="198"/>
      <c r="P1046687" s="2"/>
      <c r="U1046687" s="270"/>
      <c r="AA1046687" s="268"/>
      <c r="AC1046687" s="269"/>
    </row>
    <row r="1046688" spans="1:29" s="119" customFormat="1">
      <c r="A1046688" s="254"/>
      <c r="B1046688" s="198"/>
      <c r="C1046688" s="265"/>
      <c r="D1046688" s="265"/>
      <c r="E1046688" s="198"/>
      <c r="G1046688" s="198"/>
      <c r="H1046688" s="198"/>
      <c r="I1046688" s="198"/>
      <c r="J1046688" s="198"/>
      <c r="K1046688" s="198"/>
      <c r="M1046688" s="198"/>
      <c r="N1046688" s="198"/>
      <c r="P1046688" s="2"/>
      <c r="U1046688" s="270"/>
      <c r="AA1046688" s="268"/>
      <c r="AC1046688" s="269"/>
    </row>
    <row r="1046689" spans="1:29" s="119" customFormat="1">
      <c r="A1046689" s="254"/>
      <c r="B1046689" s="198"/>
      <c r="C1046689" s="265"/>
      <c r="D1046689" s="265"/>
      <c r="E1046689" s="198"/>
      <c r="G1046689" s="198"/>
      <c r="H1046689" s="198"/>
      <c r="I1046689" s="198"/>
      <c r="J1046689" s="198"/>
      <c r="K1046689" s="198"/>
      <c r="M1046689" s="198"/>
      <c r="N1046689" s="198"/>
      <c r="P1046689" s="2"/>
      <c r="U1046689" s="270"/>
      <c r="AA1046689" s="268"/>
      <c r="AC1046689" s="269"/>
    </row>
    <row r="1046690" spans="1:29" s="119" customFormat="1">
      <c r="A1046690" s="254"/>
      <c r="B1046690" s="198"/>
      <c r="C1046690" s="265"/>
      <c r="D1046690" s="265"/>
      <c r="E1046690" s="198"/>
      <c r="G1046690" s="198"/>
      <c r="H1046690" s="198"/>
      <c r="I1046690" s="198"/>
      <c r="J1046690" s="198"/>
      <c r="K1046690" s="198"/>
      <c r="M1046690" s="198"/>
      <c r="N1046690" s="198"/>
      <c r="P1046690" s="2"/>
      <c r="U1046690" s="270"/>
      <c r="AA1046690" s="268"/>
      <c r="AC1046690" s="269"/>
    </row>
    <row r="1046691" spans="1:29" s="119" customFormat="1">
      <c r="A1046691" s="254"/>
      <c r="B1046691" s="198"/>
      <c r="C1046691" s="265"/>
      <c r="D1046691" s="265"/>
      <c r="E1046691" s="198"/>
      <c r="G1046691" s="198"/>
      <c r="H1046691" s="198"/>
      <c r="I1046691" s="198"/>
      <c r="J1046691" s="198"/>
      <c r="K1046691" s="198"/>
      <c r="M1046691" s="198"/>
      <c r="N1046691" s="198"/>
      <c r="P1046691" s="2"/>
      <c r="U1046691" s="270"/>
      <c r="AA1046691" s="268"/>
      <c r="AC1046691" s="269"/>
    </row>
    <row r="1046692" spans="1:29" s="119" customFormat="1">
      <c r="A1046692" s="254"/>
      <c r="B1046692" s="198"/>
      <c r="C1046692" s="265"/>
      <c r="D1046692" s="265"/>
      <c r="E1046692" s="198"/>
      <c r="G1046692" s="198"/>
      <c r="H1046692" s="198"/>
      <c r="I1046692" s="198"/>
      <c r="J1046692" s="198"/>
      <c r="K1046692" s="198"/>
      <c r="M1046692" s="198"/>
      <c r="N1046692" s="198"/>
      <c r="P1046692" s="2"/>
      <c r="U1046692" s="270"/>
      <c r="AA1046692" s="268"/>
      <c r="AC1046692" s="269"/>
    </row>
    <row r="1046693" spans="1:29" s="119" customFormat="1">
      <c r="A1046693" s="254"/>
      <c r="B1046693" s="198"/>
      <c r="C1046693" s="265"/>
      <c r="D1046693" s="265"/>
      <c r="E1046693" s="198"/>
      <c r="G1046693" s="198"/>
      <c r="H1046693" s="198"/>
      <c r="I1046693" s="198"/>
      <c r="J1046693" s="198"/>
      <c r="K1046693" s="198"/>
      <c r="M1046693" s="198"/>
      <c r="N1046693" s="198"/>
      <c r="P1046693" s="2"/>
      <c r="U1046693" s="270"/>
      <c r="AA1046693" s="268"/>
      <c r="AC1046693" s="269"/>
    </row>
    <row r="1046694" spans="1:29" s="119" customFormat="1">
      <c r="A1046694" s="254"/>
      <c r="B1046694" s="198"/>
      <c r="C1046694" s="265"/>
      <c r="D1046694" s="265"/>
      <c r="E1046694" s="198"/>
      <c r="G1046694" s="198"/>
      <c r="H1046694" s="198"/>
      <c r="I1046694" s="198"/>
      <c r="J1046694" s="198"/>
      <c r="K1046694" s="198"/>
      <c r="M1046694" s="198"/>
      <c r="N1046694" s="198"/>
      <c r="P1046694" s="2"/>
      <c r="U1046694" s="270"/>
      <c r="AA1046694" s="268"/>
      <c r="AC1046694" s="269"/>
    </row>
    <row r="1046695" spans="1:29" s="119" customFormat="1">
      <c r="A1046695" s="254"/>
      <c r="B1046695" s="198"/>
      <c r="C1046695" s="265"/>
      <c r="D1046695" s="265"/>
      <c r="E1046695" s="198"/>
      <c r="G1046695" s="198"/>
      <c r="H1046695" s="198"/>
      <c r="I1046695" s="198"/>
      <c r="J1046695" s="198"/>
      <c r="K1046695" s="198"/>
      <c r="M1046695" s="198"/>
      <c r="N1046695" s="198"/>
      <c r="P1046695" s="2"/>
      <c r="U1046695" s="270"/>
      <c r="AA1046695" s="268"/>
      <c r="AC1046695" s="269"/>
    </row>
    <row r="1046696" spans="1:29" s="119" customFormat="1">
      <c r="A1046696" s="254"/>
      <c r="B1046696" s="198"/>
      <c r="C1046696" s="265"/>
      <c r="D1046696" s="265"/>
      <c r="E1046696" s="198"/>
      <c r="G1046696" s="198"/>
      <c r="H1046696" s="198"/>
      <c r="I1046696" s="198"/>
      <c r="J1046696" s="198"/>
      <c r="K1046696" s="198"/>
      <c r="M1046696" s="198"/>
      <c r="N1046696" s="198"/>
      <c r="P1046696" s="2"/>
      <c r="U1046696" s="270"/>
      <c r="AA1046696" s="268"/>
      <c r="AC1046696" s="269"/>
    </row>
    <row r="1046697" spans="1:29" s="119" customFormat="1">
      <c r="A1046697" s="254"/>
      <c r="B1046697" s="198"/>
      <c r="C1046697" s="265"/>
      <c r="D1046697" s="265"/>
      <c r="E1046697" s="198"/>
      <c r="G1046697" s="198"/>
      <c r="H1046697" s="198"/>
      <c r="I1046697" s="198"/>
      <c r="J1046697" s="198"/>
      <c r="K1046697" s="198"/>
      <c r="M1046697" s="198"/>
      <c r="N1046697" s="198"/>
      <c r="P1046697" s="2"/>
      <c r="U1046697" s="270"/>
      <c r="AA1046697" s="268"/>
      <c r="AC1046697" s="269"/>
    </row>
    <row r="1046698" spans="1:29" s="119" customFormat="1">
      <c r="A1046698" s="254"/>
      <c r="B1046698" s="198"/>
      <c r="C1046698" s="265"/>
      <c r="D1046698" s="265"/>
      <c r="E1046698" s="198"/>
      <c r="G1046698" s="198"/>
      <c r="H1046698" s="198"/>
      <c r="I1046698" s="198"/>
      <c r="J1046698" s="198"/>
      <c r="K1046698" s="198"/>
      <c r="M1046698" s="198"/>
      <c r="N1046698" s="198"/>
      <c r="P1046698" s="2"/>
      <c r="U1046698" s="270"/>
      <c r="AA1046698" s="268"/>
      <c r="AC1046698" s="269"/>
    </row>
    <row r="1046699" spans="1:29" s="119" customFormat="1">
      <c r="A1046699" s="254"/>
      <c r="B1046699" s="198"/>
      <c r="C1046699" s="265"/>
      <c r="D1046699" s="265"/>
      <c r="E1046699" s="198"/>
      <c r="G1046699" s="198"/>
      <c r="H1046699" s="198"/>
      <c r="I1046699" s="198"/>
      <c r="J1046699" s="198"/>
      <c r="K1046699" s="198"/>
      <c r="M1046699" s="198"/>
      <c r="N1046699" s="198"/>
      <c r="P1046699" s="2"/>
      <c r="U1046699" s="270"/>
      <c r="AA1046699" s="268"/>
      <c r="AC1046699" s="269"/>
    </row>
    <row r="1046700" spans="1:29" s="119" customFormat="1">
      <c r="A1046700" s="254"/>
      <c r="B1046700" s="198"/>
      <c r="C1046700" s="265"/>
      <c r="D1046700" s="265"/>
      <c r="E1046700" s="198"/>
      <c r="G1046700" s="198"/>
      <c r="H1046700" s="198"/>
      <c r="I1046700" s="198"/>
      <c r="J1046700" s="198"/>
      <c r="K1046700" s="198"/>
      <c r="M1046700" s="198"/>
      <c r="N1046700" s="198"/>
      <c r="P1046700" s="2"/>
      <c r="U1046700" s="270"/>
      <c r="AA1046700" s="268"/>
      <c r="AC1046700" s="269"/>
    </row>
    <row r="1046701" spans="1:29" s="119" customFormat="1">
      <c r="A1046701" s="254"/>
      <c r="B1046701" s="198"/>
      <c r="C1046701" s="265"/>
      <c r="D1046701" s="265"/>
      <c r="E1046701" s="198"/>
      <c r="G1046701" s="198"/>
      <c r="H1046701" s="198"/>
      <c r="I1046701" s="198"/>
      <c r="J1046701" s="198"/>
      <c r="K1046701" s="198"/>
      <c r="M1046701" s="198"/>
      <c r="N1046701" s="198"/>
      <c r="P1046701" s="2"/>
      <c r="U1046701" s="270"/>
      <c r="AA1046701" s="268"/>
      <c r="AC1046701" s="269"/>
    </row>
    <row r="1046702" spans="1:29" s="119" customFormat="1">
      <c r="A1046702" s="254"/>
      <c r="B1046702" s="198"/>
      <c r="C1046702" s="265"/>
      <c r="D1046702" s="265"/>
      <c r="E1046702" s="198"/>
      <c r="G1046702" s="198"/>
      <c r="H1046702" s="198"/>
      <c r="I1046702" s="198"/>
      <c r="J1046702" s="198"/>
      <c r="K1046702" s="198"/>
      <c r="M1046702" s="198"/>
      <c r="N1046702" s="198"/>
      <c r="P1046702" s="2"/>
      <c r="U1046702" s="270"/>
      <c r="AA1046702" s="268"/>
      <c r="AC1046702" s="269"/>
    </row>
    <row r="1046703" spans="1:29" s="119" customFormat="1">
      <c r="A1046703" s="254"/>
      <c r="B1046703" s="198"/>
      <c r="C1046703" s="265"/>
      <c r="D1046703" s="265"/>
      <c r="E1046703" s="198"/>
      <c r="G1046703" s="198"/>
      <c r="H1046703" s="198"/>
      <c r="I1046703" s="198"/>
      <c r="J1046703" s="198"/>
      <c r="K1046703" s="198"/>
      <c r="M1046703" s="198"/>
      <c r="N1046703" s="198"/>
      <c r="P1046703" s="2"/>
      <c r="U1046703" s="270"/>
      <c r="AA1046703" s="268"/>
      <c r="AC1046703" s="269"/>
    </row>
    <row r="1046704" spans="1:29" s="119" customFormat="1">
      <c r="A1046704" s="254"/>
      <c r="B1046704" s="198"/>
      <c r="C1046704" s="265"/>
      <c r="D1046704" s="265"/>
      <c r="E1046704" s="198"/>
      <c r="G1046704" s="198"/>
      <c r="H1046704" s="198"/>
      <c r="I1046704" s="198"/>
      <c r="J1046704" s="198"/>
      <c r="K1046704" s="198"/>
      <c r="M1046704" s="198"/>
      <c r="N1046704" s="198"/>
      <c r="P1046704" s="2"/>
      <c r="U1046704" s="270"/>
      <c r="AA1046704" s="268"/>
      <c r="AC1046704" s="269"/>
    </row>
    <row r="1046705" spans="1:29" s="119" customFormat="1">
      <c r="A1046705" s="254"/>
      <c r="B1046705" s="198"/>
      <c r="C1046705" s="265"/>
      <c r="D1046705" s="265"/>
      <c r="E1046705" s="198"/>
      <c r="G1046705" s="198"/>
      <c r="H1046705" s="198"/>
      <c r="I1046705" s="198"/>
      <c r="J1046705" s="198"/>
      <c r="K1046705" s="198"/>
      <c r="M1046705" s="198"/>
      <c r="N1046705" s="198"/>
      <c r="P1046705" s="2"/>
      <c r="U1046705" s="270"/>
      <c r="AA1046705" s="268"/>
      <c r="AC1046705" s="269"/>
    </row>
    <row r="1046706" spans="1:29" s="119" customFormat="1">
      <c r="A1046706" s="254"/>
      <c r="B1046706" s="198"/>
      <c r="C1046706" s="265"/>
      <c r="D1046706" s="265"/>
      <c r="E1046706" s="198"/>
      <c r="G1046706" s="198"/>
      <c r="H1046706" s="198"/>
      <c r="I1046706" s="198"/>
      <c r="J1046706" s="198"/>
      <c r="K1046706" s="198"/>
      <c r="M1046706" s="198"/>
      <c r="N1046706" s="198"/>
      <c r="P1046706" s="2"/>
      <c r="U1046706" s="270"/>
      <c r="AA1046706" s="268"/>
      <c r="AC1046706" s="269"/>
    </row>
    <row r="1046707" spans="1:29" s="119" customFormat="1">
      <c r="A1046707" s="254"/>
      <c r="B1046707" s="198"/>
      <c r="C1046707" s="265"/>
      <c r="D1046707" s="265"/>
      <c r="E1046707" s="198"/>
      <c r="G1046707" s="198"/>
      <c r="H1046707" s="198"/>
      <c r="I1046707" s="198"/>
      <c r="J1046707" s="198"/>
      <c r="K1046707" s="198"/>
      <c r="M1046707" s="198"/>
      <c r="N1046707" s="198"/>
      <c r="P1046707" s="2"/>
      <c r="U1046707" s="270"/>
      <c r="AA1046707" s="268"/>
      <c r="AC1046707" s="269"/>
    </row>
    <row r="1046708" spans="1:29" s="119" customFormat="1">
      <c r="A1046708" s="254"/>
      <c r="B1046708" s="198"/>
      <c r="C1046708" s="265"/>
      <c r="D1046708" s="265"/>
      <c r="E1046708" s="198"/>
      <c r="G1046708" s="198"/>
      <c r="H1046708" s="198"/>
      <c r="I1046708" s="198"/>
      <c r="J1046708" s="198"/>
      <c r="K1046708" s="198"/>
      <c r="M1046708" s="198"/>
      <c r="N1046708" s="198"/>
      <c r="P1046708" s="2"/>
      <c r="U1046708" s="270"/>
      <c r="AA1046708" s="268"/>
      <c r="AC1046708" s="269"/>
    </row>
    <row r="1046709" spans="1:29" s="119" customFormat="1">
      <c r="A1046709" s="254"/>
      <c r="B1046709" s="198"/>
      <c r="C1046709" s="265"/>
      <c r="D1046709" s="265"/>
      <c r="E1046709" s="198"/>
      <c r="G1046709" s="198"/>
      <c r="H1046709" s="198"/>
      <c r="I1046709" s="198"/>
      <c r="J1046709" s="198"/>
      <c r="K1046709" s="198"/>
      <c r="M1046709" s="198"/>
      <c r="N1046709" s="198"/>
      <c r="P1046709" s="2"/>
      <c r="U1046709" s="270"/>
      <c r="AA1046709" s="268"/>
      <c r="AC1046709" s="269"/>
    </row>
    <row r="1046710" spans="1:29" s="119" customFormat="1">
      <c r="A1046710" s="254"/>
      <c r="B1046710" s="198"/>
      <c r="C1046710" s="265"/>
      <c r="D1046710" s="265"/>
      <c r="E1046710" s="198"/>
      <c r="G1046710" s="198"/>
      <c r="H1046710" s="198"/>
      <c r="I1046710" s="198"/>
      <c r="J1046710" s="198"/>
      <c r="K1046710" s="198"/>
      <c r="M1046710" s="198"/>
      <c r="N1046710" s="198"/>
      <c r="P1046710" s="2"/>
      <c r="U1046710" s="270"/>
      <c r="AA1046710" s="268"/>
      <c r="AC1046710" s="269"/>
    </row>
    <row r="1046711" spans="1:29" s="119" customFormat="1">
      <c r="A1046711" s="254"/>
      <c r="B1046711" s="198"/>
      <c r="C1046711" s="265"/>
      <c r="D1046711" s="265"/>
      <c r="E1046711" s="198"/>
      <c r="G1046711" s="198"/>
      <c r="H1046711" s="198"/>
      <c r="I1046711" s="198"/>
      <c r="J1046711" s="198"/>
      <c r="K1046711" s="198"/>
      <c r="M1046711" s="198"/>
      <c r="N1046711" s="198"/>
      <c r="P1046711" s="2"/>
      <c r="U1046711" s="270"/>
      <c r="AA1046711" s="268"/>
      <c r="AC1046711" s="269"/>
    </row>
    <row r="1046712" spans="1:29" s="119" customFormat="1">
      <c r="A1046712" s="254"/>
      <c r="B1046712" s="198"/>
      <c r="C1046712" s="265"/>
      <c r="D1046712" s="265"/>
      <c r="E1046712" s="198"/>
      <c r="G1046712" s="198"/>
      <c r="H1046712" s="198"/>
      <c r="I1046712" s="198"/>
      <c r="J1046712" s="198"/>
      <c r="K1046712" s="198"/>
      <c r="M1046712" s="198"/>
      <c r="N1046712" s="198"/>
      <c r="P1046712" s="2"/>
      <c r="U1046712" s="270"/>
      <c r="AA1046712" s="268"/>
      <c r="AC1046712" s="269"/>
    </row>
    <row r="1046713" spans="1:29" s="119" customFormat="1">
      <c r="A1046713" s="254"/>
      <c r="B1046713" s="198"/>
      <c r="C1046713" s="265"/>
      <c r="D1046713" s="265"/>
      <c r="E1046713" s="198"/>
      <c r="G1046713" s="198"/>
      <c r="H1046713" s="198"/>
      <c r="I1046713" s="198"/>
      <c r="J1046713" s="198"/>
      <c r="K1046713" s="198"/>
      <c r="M1046713" s="198"/>
      <c r="N1046713" s="198"/>
      <c r="P1046713" s="2"/>
      <c r="U1046713" s="270"/>
      <c r="AA1046713" s="268"/>
      <c r="AC1046713" s="269"/>
    </row>
    <row r="1046714" spans="1:29" s="119" customFormat="1">
      <c r="A1046714" s="254"/>
      <c r="B1046714" s="198"/>
      <c r="C1046714" s="265"/>
      <c r="D1046714" s="265"/>
      <c r="E1046714" s="198"/>
      <c r="G1046714" s="198"/>
      <c r="H1046714" s="198"/>
      <c r="I1046714" s="198"/>
      <c r="J1046714" s="198"/>
      <c r="K1046714" s="198"/>
      <c r="M1046714" s="198"/>
      <c r="N1046714" s="198"/>
      <c r="P1046714" s="2"/>
      <c r="U1046714" s="270"/>
      <c r="AA1046714" s="268"/>
      <c r="AC1046714" s="269"/>
    </row>
    <row r="1046715" spans="1:29" s="119" customFormat="1">
      <c r="A1046715" s="254"/>
      <c r="B1046715" s="198"/>
      <c r="C1046715" s="265"/>
      <c r="D1046715" s="265"/>
      <c r="E1046715" s="198"/>
      <c r="G1046715" s="198"/>
      <c r="H1046715" s="198"/>
      <c r="I1046715" s="198"/>
      <c r="J1046715" s="198"/>
      <c r="K1046715" s="198"/>
      <c r="M1046715" s="198"/>
      <c r="N1046715" s="198"/>
      <c r="P1046715" s="2"/>
      <c r="U1046715" s="270"/>
      <c r="AA1046715" s="268"/>
      <c r="AC1046715" s="269"/>
    </row>
    <row r="1046716" spans="1:29" s="119" customFormat="1">
      <c r="A1046716" s="254"/>
      <c r="B1046716" s="198"/>
      <c r="C1046716" s="265"/>
      <c r="D1046716" s="265"/>
      <c r="E1046716" s="198"/>
      <c r="G1046716" s="198"/>
      <c r="H1046716" s="198"/>
      <c r="I1046716" s="198"/>
      <c r="J1046716" s="198"/>
      <c r="K1046716" s="198"/>
      <c r="M1046716" s="198"/>
      <c r="N1046716" s="198"/>
      <c r="P1046716" s="2"/>
      <c r="U1046716" s="270"/>
      <c r="AA1046716" s="268"/>
      <c r="AC1046716" s="269"/>
    </row>
    <row r="1046717" spans="1:29" s="119" customFormat="1">
      <c r="A1046717" s="254"/>
      <c r="B1046717" s="198"/>
      <c r="C1046717" s="265"/>
      <c r="D1046717" s="265"/>
      <c r="E1046717" s="198"/>
      <c r="G1046717" s="198"/>
      <c r="H1046717" s="198"/>
      <c r="I1046717" s="198"/>
      <c r="J1046717" s="198"/>
      <c r="K1046717" s="198"/>
      <c r="M1046717" s="198"/>
      <c r="N1046717" s="198"/>
      <c r="P1046717" s="2"/>
      <c r="U1046717" s="270"/>
      <c r="AA1046717" s="268"/>
      <c r="AC1046717" s="269"/>
    </row>
    <row r="1046718" spans="1:29" s="119" customFormat="1">
      <c r="A1046718" s="254"/>
      <c r="B1046718" s="198"/>
      <c r="C1046718" s="265"/>
      <c r="D1046718" s="265"/>
      <c r="E1046718" s="198"/>
      <c r="G1046718" s="198"/>
      <c r="H1046718" s="198"/>
      <c r="I1046718" s="198"/>
      <c r="J1046718" s="198"/>
      <c r="K1046718" s="198"/>
      <c r="M1046718" s="198"/>
      <c r="N1046718" s="198"/>
      <c r="P1046718" s="2"/>
      <c r="U1046718" s="270"/>
      <c r="AA1046718" s="268"/>
      <c r="AC1046718" s="269"/>
    </row>
    <row r="1046719" spans="1:29" s="119" customFormat="1">
      <c r="A1046719" s="254"/>
      <c r="B1046719" s="198"/>
      <c r="C1046719" s="265"/>
      <c r="D1046719" s="265"/>
      <c r="E1046719" s="198"/>
      <c r="G1046719" s="198"/>
      <c r="H1046719" s="198"/>
      <c r="I1046719" s="198"/>
      <c r="J1046719" s="198"/>
      <c r="K1046719" s="198"/>
      <c r="M1046719" s="198"/>
      <c r="N1046719" s="198"/>
      <c r="P1046719" s="2"/>
      <c r="U1046719" s="270"/>
      <c r="AA1046719" s="268"/>
      <c r="AC1046719" s="269"/>
    </row>
    <row r="1046720" spans="1:29" s="119" customFormat="1">
      <c r="A1046720" s="254"/>
      <c r="B1046720" s="198"/>
      <c r="C1046720" s="265"/>
      <c r="D1046720" s="265"/>
      <c r="E1046720" s="198"/>
      <c r="G1046720" s="198"/>
      <c r="H1046720" s="198"/>
      <c r="I1046720" s="198"/>
      <c r="J1046720" s="198"/>
      <c r="K1046720" s="198"/>
      <c r="M1046720" s="198"/>
      <c r="N1046720" s="198"/>
      <c r="P1046720" s="2"/>
      <c r="U1046720" s="270"/>
      <c r="AA1046720" s="268"/>
      <c r="AC1046720" s="269"/>
    </row>
    <row r="1046721" spans="1:29" s="119" customFormat="1">
      <c r="A1046721" s="254"/>
      <c r="B1046721" s="198"/>
      <c r="C1046721" s="265"/>
      <c r="D1046721" s="265"/>
      <c r="E1046721" s="198"/>
      <c r="G1046721" s="198"/>
      <c r="H1046721" s="198"/>
      <c r="I1046721" s="198"/>
      <c r="J1046721" s="198"/>
      <c r="K1046721" s="198"/>
      <c r="M1046721" s="198"/>
      <c r="N1046721" s="198"/>
      <c r="P1046721" s="2"/>
      <c r="U1046721" s="270"/>
      <c r="AA1046721" s="268"/>
      <c r="AC1046721" s="269"/>
    </row>
    <row r="1046722" spans="1:29" s="119" customFormat="1">
      <c r="A1046722" s="254"/>
      <c r="B1046722" s="198"/>
      <c r="C1046722" s="265"/>
      <c r="D1046722" s="265"/>
      <c r="E1046722" s="198"/>
      <c r="G1046722" s="198"/>
      <c r="H1046722" s="198"/>
      <c r="I1046722" s="198"/>
      <c r="J1046722" s="198"/>
      <c r="K1046722" s="198"/>
      <c r="M1046722" s="198"/>
      <c r="N1046722" s="198"/>
      <c r="P1046722" s="2"/>
      <c r="U1046722" s="270"/>
      <c r="AA1046722" s="268"/>
      <c r="AC1046722" s="269"/>
    </row>
    <row r="1046723" spans="1:29" s="119" customFormat="1">
      <c r="A1046723" s="254"/>
      <c r="B1046723" s="198"/>
      <c r="C1046723" s="265"/>
      <c r="D1046723" s="265"/>
      <c r="E1046723" s="198"/>
      <c r="G1046723" s="198"/>
      <c r="H1046723" s="198"/>
      <c r="I1046723" s="198"/>
      <c r="J1046723" s="198"/>
      <c r="K1046723" s="198"/>
      <c r="M1046723" s="198"/>
      <c r="N1046723" s="198"/>
      <c r="P1046723" s="2"/>
      <c r="U1046723" s="270"/>
      <c r="AA1046723" s="268"/>
      <c r="AC1046723" s="269"/>
    </row>
    <row r="1046724" spans="1:29" s="119" customFormat="1">
      <c r="A1046724" s="254"/>
      <c r="B1046724" s="198"/>
      <c r="C1046724" s="265"/>
      <c r="D1046724" s="265"/>
      <c r="E1046724" s="198"/>
      <c r="G1046724" s="198"/>
      <c r="H1046724" s="198"/>
      <c r="I1046724" s="198"/>
      <c r="J1046724" s="198"/>
      <c r="K1046724" s="198"/>
      <c r="M1046724" s="198"/>
      <c r="N1046724" s="198"/>
      <c r="P1046724" s="2"/>
      <c r="U1046724" s="270"/>
      <c r="AA1046724" s="268"/>
      <c r="AC1046724" s="269"/>
    </row>
    <row r="1046725" spans="1:29" s="119" customFormat="1">
      <c r="A1046725" s="254"/>
      <c r="B1046725" s="198"/>
      <c r="C1046725" s="265"/>
      <c r="D1046725" s="265"/>
      <c r="E1046725" s="198"/>
      <c r="G1046725" s="198"/>
      <c r="H1046725" s="198"/>
      <c r="I1046725" s="198"/>
      <c r="J1046725" s="198"/>
      <c r="K1046725" s="198"/>
      <c r="M1046725" s="198"/>
      <c r="N1046725" s="198"/>
      <c r="P1046725" s="2"/>
      <c r="U1046725" s="270"/>
      <c r="AA1046725" s="268"/>
      <c r="AC1046725" s="269"/>
    </row>
    <row r="1046726" spans="1:29" s="119" customFormat="1">
      <c r="A1046726" s="254"/>
      <c r="B1046726" s="198"/>
      <c r="C1046726" s="265"/>
      <c r="D1046726" s="265"/>
      <c r="E1046726" s="198"/>
      <c r="G1046726" s="198"/>
      <c r="H1046726" s="198"/>
      <c r="I1046726" s="198"/>
      <c r="J1046726" s="198"/>
      <c r="K1046726" s="198"/>
      <c r="M1046726" s="198"/>
      <c r="N1046726" s="198"/>
      <c r="P1046726" s="2"/>
      <c r="U1046726" s="270"/>
      <c r="AA1046726" s="268"/>
      <c r="AC1046726" s="269"/>
    </row>
    <row r="1046727" spans="1:29" s="119" customFormat="1">
      <c r="A1046727" s="254"/>
      <c r="B1046727" s="198"/>
      <c r="C1046727" s="265"/>
      <c r="D1046727" s="265"/>
      <c r="E1046727" s="198"/>
      <c r="G1046727" s="198"/>
      <c r="H1046727" s="198"/>
      <c r="I1046727" s="198"/>
      <c r="J1046727" s="198"/>
      <c r="K1046727" s="198"/>
      <c r="M1046727" s="198"/>
      <c r="N1046727" s="198"/>
      <c r="P1046727" s="2"/>
      <c r="U1046727" s="270"/>
      <c r="AA1046727" s="268"/>
      <c r="AC1046727" s="269"/>
    </row>
    <row r="1046728" spans="1:29" s="119" customFormat="1">
      <c r="A1046728" s="254"/>
      <c r="B1046728" s="198"/>
      <c r="C1046728" s="265"/>
      <c r="D1046728" s="265"/>
      <c r="E1046728" s="198"/>
      <c r="G1046728" s="198"/>
      <c r="H1046728" s="198"/>
      <c r="I1046728" s="198"/>
      <c r="J1046728" s="198"/>
      <c r="K1046728" s="198"/>
      <c r="M1046728" s="198"/>
      <c r="N1046728" s="198"/>
      <c r="P1046728" s="2"/>
      <c r="U1046728" s="270"/>
      <c r="AA1046728" s="268"/>
      <c r="AC1046728" s="269"/>
    </row>
    <row r="1046729" spans="1:29" s="119" customFormat="1">
      <c r="A1046729" s="254"/>
      <c r="B1046729" s="198"/>
      <c r="C1046729" s="265"/>
      <c r="D1046729" s="265"/>
      <c r="E1046729" s="198"/>
      <c r="G1046729" s="198"/>
      <c r="H1046729" s="198"/>
      <c r="I1046729" s="198"/>
      <c r="J1046729" s="198"/>
      <c r="K1046729" s="198"/>
      <c r="M1046729" s="198"/>
      <c r="N1046729" s="198"/>
      <c r="P1046729" s="2"/>
      <c r="U1046729" s="270"/>
      <c r="AA1046729" s="268"/>
      <c r="AC1046729" s="269"/>
    </row>
    <row r="1046730" spans="1:29" s="119" customFormat="1">
      <c r="A1046730" s="254"/>
      <c r="B1046730" s="198"/>
      <c r="C1046730" s="265"/>
      <c r="D1046730" s="265"/>
      <c r="E1046730" s="198"/>
      <c r="G1046730" s="198"/>
      <c r="H1046730" s="198"/>
      <c r="I1046730" s="198"/>
      <c r="J1046730" s="198"/>
      <c r="K1046730" s="198"/>
      <c r="M1046730" s="198"/>
      <c r="N1046730" s="198"/>
      <c r="P1046730" s="2"/>
      <c r="U1046730" s="270"/>
      <c r="AA1046730" s="268"/>
      <c r="AC1046730" s="269"/>
    </row>
    <row r="1046731" spans="1:29" s="119" customFormat="1">
      <c r="A1046731" s="254"/>
      <c r="B1046731" s="198"/>
      <c r="C1046731" s="265"/>
      <c r="D1046731" s="265"/>
      <c r="E1046731" s="198"/>
      <c r="G1046731" s="198"/>
      <c r="H1046731" s="198"/>
      <c r="I1046731" s="198"/>
      <c r="J1046731" s="198"/>
      <c r="K1046731" s="198"/>
      <c r="M1046731" s="198"/>
      <c r="N1046731" s="198"/>
      <c r="P1046731" s="2"/>
      <c r="U1046731" s="270"/>
      <c r="AA1046731" s="268"/>
      <c r="AC1046731" s="269"/>
    </row>
    <row r="1046732" spans="1:29" s="119" customFormat="1">
      <c r="A1046732" s="254"/>
      <c r="B1046732" s="198"/>
      <c r="C1046732" s="265"/>
      <c r="D1046732" s="265"/>
      <c r="E1046732" s="198"/>
      <c r="G1046732" s="198"/>
      <c r="H1046732" s="198"/>
      <c r="I1046732" s="198"/>
      <c r="J1046732" s="198"/>
      <c r="K1046732" s="198"/>
      <c r="M1046732" s="198"/>
      <c r="N1046732" s="198"/>
      <c r="P1046732" s="2"/>
      <c r="U1046732" s="270"/>
      <c r="AA1046732" s="268"/>
      <c r="AC1046732" s="269"/>
    </row>
    <row r="1046733" spans="1:29" s="119" customFormat="1">
      <c r="A1046733" s="254"/>
      <c r="B1046733" s="198"/>
      <c r="C1046733" s="265"/>
      <c r="D1046733" s="265"/>
      <c r="E1046733" s="198"/>
      <c r="G1046733" s="198"/>
      <c r="H1046733" s="198"/>
      <c r="I1046733" s="198"/>
      <c r="J1046733" s="198"/>
      <c r="K1046733" s="198"/>
      <c r="M1046733" s="198"/>
      <c r="N1046733" s="198"/>
      <c r="P1046733" s="2"/>
      <c r="U1046733" s="270"/>
      <c r="AA1046733" s="268"/>
      <c r="AC1046733" s="269"/>
    </row>
    <row r="1046734" spans="1:29" s="119" customFormat="1">
      <c r="A1046734" s="254"/>
      <c r="B1046734" s="198"/>
      <c r="C1046734" s="265"/>
      <c r="D1046734" s="265"/>
      <c r="E1046734" s="198"/>
      <c r="G1046734" s="198"/>
      <c r="H1046734" s="198"/>
      <c r="I1046734" s="198"/>
      <c r="J1046734" s="198"/>
      <c r="K1046734" s="198"/>
      <c r="M1046734" s="198"/>
      <c r="N1046734" s="198"/>
      <c r="P1046734" s="2"/>
      <c r="U1046734" s="270"/>
      <c r="AA1046734" s="268"/>
      <c r="AC1046734" s="269"/>
    </row>
    <row r="1046735" spans="1:29" s="119" customFormat="1">
      <c r="A1046735" s="254"/>
      <c r="B1046735" s="198"/>
      <c r="C1046735" s="265"/>
      <c r="D1046735" s="265"/>
      <c r="E1046735" s="198"/>
      <c r="G1046735" s="198"/>
      <c r="H1046735" s="198"/>
      <c r="I1046735" s="198"/>
      <c r="J1046735" s="198"/>
      <c r="K1046735" s="198"/>
      <c r="M1046735" s="198"/>
      <c r="N1046735" s="198"/>
      <c r="P1046735" s="2"/>
      <c r="U1046735" s="270"/>
      <c r="AA1046735" s="268"/>
      <c r="AC1046735" s="269"/>
    </row>
    <row r="1046736" spans="1:29" s="119" customFormat="1">
      <c r="A1046736" s="254"/>
      <c r="B1046736" s="198"/>
      <c r="C1046736" s="265"/>
      <c r="D1046736" s="265"/>
      <c r="E1046736" s="198"/>
      <c r="G1046736" s="198"/>
      <c r="H1046736" s="198"/>
      <c r="I1046736" s="198"/>
      <c r="J1046736" s="198"/>
      <c r="K1046736" s="198"/>
      <c r="M1046736" s="198"/>
      <c r="N1046736" s="198"/>
      <c r="P1046736" s="2"/>
      <c r="U1046736" s="270"/>
      <c r="AA1046736" s="268"/>
      <c r="AC1046736" s="269"/>
    </row>
    <row r="1046737" spans="1:29" s="119" customFormat="1">
      <c r="A1046737" s="254"/>
      <c r="B1046737" s="198"/>
      <c r="C1046737" s="265"/>
      <c r="D1046737" s="265"/>
      <c r="E1046737" s="198"/>
      <c r="G1046737" s="198"/>
      <c r="H1046737" s="198"/>
      <c r="I1046737" s="198"/>
      <c r="J1046737" s="198"/>
      <c r="K1046737" s="198"/>
      <c r="M1046737" s="198"/>
      <c r="N1046737" s="198"/>
      <c r="P1046737" s="2"/>
      <c r="U1046737" s="270"/>
      <c r="AA1046737" s="268"/>
      <c r="AC1046737" s="269"/>
    </row>
    <row r="1046738" spans="1:29" s="119" customFormat="1">
      <c r="A1046738" s="254"/>
      <c r="B1046738" s="198"/>
      <c r="C1046738" s="265"/>
      <c r="D1046738" s="265"/>
      <c r="E1046738" s="198"/>
      <c r="G1046738" s="198"/>
      <c r="H1046738" s="198"/>
      <c r="I1046738" s="198"/>
      <c r="J1046738" s="198"/>
      <c r="K1046738" s="198"/>
      <c r="M1046738" s="198"/>
      <c r="N1046738" s="198"/>
      <c r="P1046738" s="2"/>
      <c r="U1046738" s="270"/>
      <c r="AA1046738" s="268"/>
      <c r="AC1046738" s="269"/>
    </row>
    <row r="1046739" spans="1:29" s="119" customFormat="1">
      <c r="A1046739" s="254"/>
      <c r="B1046739" s="198"/>
      <c r="C1046739" s="265"/>
      <c r="D1046739" s="265"/>
      <c r="E1046739" s="198"/>
      <c r="G1046739" s="198"/>
      <c r="H1046739" s="198"/>
      <c r="I1046739" s="198"/>
      <c r="J1046739" s="198"/>
      <c r="K1046739" s="198"/>
      <c r="M1046739" s="198"/>
      <c r="N1046739" s="198"/>
      <c r="P1046739" s="2"/>
      <c r="U1046739" s="270"/>
      <c r="AA1046739" s="268"/>
      <c r="AC1046739" s="269"/>
    </row>
    <row r="1046740" spans="1:29" s="119" customFormat="1">
      <c r="A1046740" s="254"/>
      <c r="B1046740" s="198"/>
      <c r="C1046740" s="265"/>
      <c r="D1046740" s="265"/>
      <c r="E1046740" s="198"/>
      <c r="G1046740" s="198"/>
      <c r="H1046740" s="198"/>
      <c r="I1046740" s="198"/>
      <c r="J1046740" s="198"/>
      <c r="K1046740" s="198"/>
      <c r="M1046740" s="198"/>
      <c r="N1046740" s="198"/>
      <c r="P1046740" s="2"/>
      <c r="U1046740" s="270"/>
      <c r="AA1046740" s="268"/>
      <c r="AC1046740" s="269"/>
    </row>
    <row r="1046741" spans="1:29" s="119" customFormat="1">
      <c r="A1046741" s="254"/>
      <c r="B1046741" s="198"/>
      <c r="C1046741" s="265"/>
      <c r="D1046741" s="265"/>
      <c r="E1046741" s="198"/>
      <c r="G1046741" s="198"/>
      <c r="H1046741" s="198"/>
      <c r="I1046741" s="198"/>
      <c r="J1046741" s="198"/>
      <c r="K1046741" s="198"/>
      <c r="M1046741" s="198"/>
      <c r="N1046741" s="198"/>
      <c r="P1046741" s="2"/>
      <c r="U1046741" s="270"/>
      <c r="AA1046741" s="268"/>
      <c r="AC1046741" s="269"/>
    </row>
    <row r="1046742" spans="1:29" s="119" customFormat="1">
      <c r="A1046742" s="254"/>
      <c r="B1046742" s="198"/>
      <c r="C1046742" s="265"/>
      <c r="D1046742" s="265"/>
      <c r="E1046742" s="198"/>
      <c r="G1046742" s="198"/>
      <c r="H1046742" s="198"/>
      <c r="I1046742" s="198"/>
      <c r="J1046742" s="198"/>
      <c r="K1046742" s="198"/>
      <c r="M1046742" s="198"/>
      <c r="N1046742" s="198"/>
      <c r="P1046742" s="2"/>
      <c r="U1046742" s="270"/>
      <c r="AA1046742" s="268"/>
      <c r="AC1046742" s="269"/>
    </row>
    <row r="1046743" spans="1:29" s="119" customFormat="1">
      <c r="A1046743" s="254"/>
      <c r="B1046743" s="198"/>
      <c r="C1046743" s="265"/>
      <c r="D1046743" s="265"/>
      <c r="E1046743" s="198"/>
      <c r="G1046743" s="198"/>
      <c r="H1046743" s="198"/>
      <c r="I1046743" s="198"/>
      <c r="J1046743" s="198"/>
      <c r="K1046743" s="198"/>
      <c r="M1046743" s="198"/>
      <c r="N1046743" s="198"/>
      <c r="P1046743" s="2"/>
      <c r="U1046743" s="270"/>
      <c r="AA1046743" s="268"/>
      <c r="AC1046743" s="269"/>
    </row>
    <row r="1046744" spans="1:29" s="119" customFormat="1">
      <c r="A1046744" s="254"/>
      <c r="B1046744" s="198"/>
      <c r="C1046744" s="265"/>
      <c r="D1046744" s="265"/>
      <c r="E1046744" s="198"/>
      <c r="G1046744" s="198"/>
      <c r="H1046744" s="198"/>
      <c r="I1046744" s="198"/>
      <c r="J1046744" s="198"/>
      <c r="K1046744" s="198"/>
      <c r="M1046744" s="198"/>
      <c r="N1046744" s="198"/>
      <c r="P1046744" s="2"/>
      <c r="U1046744" s="270"/>
      <c r="AA1046744" s="268"/>
      <c r="AC1046744" s="269"/>
    </row>
    <row r="1046745" spans="1:29" s="119" customFormat="1">
      <c r="A1046745" s="254"/>
      <c r="B1046745" s="198"/>
      <c r="C1046745" s="265"/>
      <c r="D1046745" s="265"/>
      <c r="E1046745" s="198"/>
      <c r="G1046745" s="198"/>
      <c r="H1046745" s="198"/>
      <c r="I1046745" s="198"/>
      <c r="J1046745" s="198"/>
      <c r="K1046745" s="198"/>
      <c r="M1046745" s="198"/>
      <c r="N1046745" s="198"/>
      <c r="P1046745" s="2"/>
      <c r="U1046745" s="270"/>
      <c r="AA1046745" s="268"/>
      <c r="AC1046745" s="269"/>
    </row>
    <row r="1046746" spans="1:29" s="119" customFormat="1">
      <c r="A1046746" s="254"/>
      <c r="B1046746" s="198"/>
      <c r="C1046746" s="265"/>
      <c r="D1046746" s="265"/>
      <c r="E1046746" s="198"/>
      <c r="G1046746" s="198"/>
      <c r="H1046746" s="198"/>
      <c r="I1046746" s="198"/>
      <c r="J1046746" s="198"/>
      <c r="K1046746" s="198"/>
      <c r="M1046746" s="198"/>
      <c r="N1046746" s="198"/>
      <c r="P1046746" s="2"/>
      <c r="U1046746" s="270"/>
      <c r="AA1046746" s="268"/>
      <c r="AC1046746" s="269"/>
    </row>
    <row r="1046747" spans="1:29" s="119" customFormat="1">
      <c r="A1046747" s="254"/>
      <c r="B1046747" s="198"/>
      <c r="C1046747" s="265"/>
      <c r="D1046747" s="265"/>
      <c r="E1046747" s="198"/>
      <c r="G1046747" s="198"/>
      <c r="H1046747" s="198"/>
      <c r="I1046747" s="198"/>
      <c r="J1046747" s="198"/>
      <c r="K1046747" s="198"/>
      <c r="M1046747" s="198"/>
      <c r="N1046747" s="198"/>
      <c r="P1046747" s="2"/>
      <c r="U1046747" s="270"/>
      <c r="AA1046747" s="268"/>
      <c r="AC1046747" s="269"/>
    </row>
    <row r="1046748" spans="1:29" s="119" customFormat="1">
      <c r="A1046748" s="254"/>
      <c r="B1046748" s="198"/>
      <c r="C1046748" s="265"/>
      <c r="D1046748" s="265"/>
      <c r="E1046748" s="198"/>
      <c r="G1046748" s="198"/>
      <c r="H1046748" s="198"/>
      <c r="I1046748" s="198"/>
      <c r="J1046748" s="198"/>
      <c r="K1046748" s="198"/>
      <c r="M1046748" s="198"/>
      <c r="N1046748" s="198"/>
      <c r="P1046748" s="2"/>
      <c r="U1046748" s="270"/>
      <c r="AA1046748" s="268"/>
      <c r="AC1046748" s="269"/>
    </row>
    <row r="1046749" spans="1:29" s="119" customFormat="1">
      <c r="A1046749" s="254"/>
      <c r="B1046749" s="198"/>
      <c r="C1046749" s="265"/>
      <c r="D1046749" s="265"/>
      <c r="E1046749" s="198"/>
      <c r="G1046749" s="198"/>
      <c r="H1046749" s="198"/>
      <c r="I1046749" s="198"/>
      <c r="J1046749" s="198"/>
      <c r="K1046749" s="198"/>
      <c r="M1046749" s="198"/>
      <c r="N1046749" s="198"/>
      <c r="P1046749" s="2"/>
      <c r="U1046749" s="270"/>
      <c r="AA1046749" s="268"/>
      <c r="AC1046749" s="269"/>
    </row>
    <row r="1046750" spans="1:29" s="119" customFormat="1">
      <c r="A1046750" s="254"/>
      <c r="B1046750" s="198"/>
      <c r="C1046750" s="265"/>
      <c r="D1046750" s="265"/>
      <c r="E1046750" s="198"/>
      <c r="G1046750" s="198"/>
      <c r="H1046750" s="198"/>
      <c r="I1046750" s="198"/>
      <c r="J1046750" s="198"/>
      <c r="K1046750" s="198"/>
      <c r="M1046750" s="198"/>
      <c r="N1046750" s="198"/>
      <c r="P1046750" s="2"/>
      <c r="U1046750" s="270"/>
      <c r="AA1046750" s="268"/>
      <c r="AC1046750" s="269"/>
    </row>
    <row r="1046751" spans="1:29" s="119" customFormat="1">
      <c r="A1046751" s="254"/>
      <c r="B1046751" s="198"/>
      <c r="C1046751" s="265"/>
      <c r="D1046751" s="265"/>
      <c r="E1046751" s="198"/>
      <c r="G1046751" s="198"/>
      <c r="H1046751" s="198"/>
      <c r="I1046751" s="198"/>
      <c r="J1046751" s="198"/>
      <c r="K1046751" s="198"/>
      <c r="M1046751" s="198"/>
      <c r="N1046751" s="198"/>
      <c r="P1046751" s="2"/>
      <c r="U1046751" s="270"/>
      <c r="AA1046751" s="268"/>
      <c r="AC1046751" s="269"/>
    </row>
    <row r="1046752" spans="1:29" s="119" customFormat="1">
      <c r="A1046752" s="254"/>
      <c r="B1046752" s="198"/>
      <c r="C1046752" s="265"/>
      <c r="D1046752" s="265"/>
      <c r="E1046752" s="198"/>
      <c r="G1046752" s="198"/>
      <c r="H1046752" s="198"/>
      <c r="I1046752" s="198"/>
      <c r="J1046752" s="198"/>
      <c r="K1046752" s="198"/>
      <c r="M1046752" s="198"/>
      <c r="N1046752" s="198"/>
      <c r="P1046752" s="2"/>
      <c r="U1046752" s="270"/>
      <c r="AA1046752" s="268"/>
      <c r="AC1046752" s="269"/>
    </row>
    <row r="1046753" spans="1:29" s="119" customFormat="1">
      <c r="A1046753" s="254"/>
      <c r="B1046753" s="198"/>
      <c r="C1046753" s="265"/>
      <c r="D1046753" s="265"/>
      <c r="E1046753" s="198"/>
      <c r="G1046753" s="198"/>
      <c r="H1046753" s="198"/>
      <c r="I1046753" s="198"/>
      <c r="J1046753" s="198"/>
      <c r="K1046753" s="198"/>
      <c r="M1046753" s="198"/>
      <c r="N1046753" s="198"/>
      <c r="P1046753" s="2"/>
      <c r="U1046753" s="270"/>
      <c r="AA1046753" s="268"/>
      <c r="AC1046753" s="269"/>
    </row>
    <row r="1046754" spans="1:29" s="119" customFormat="1">
      <c r="A1046754" s="254"/>
      <c r="B1046754" s="198"/>
      <c r="C1046754" s="265"/>
      <c r="D1046754" s="265"/>
      <c r="E1046754" s="198"/>
      <c r="G1046754" s="198"/>
      <c r="H1046754" s="198"/>
      <c r="I1046754" s="198"/>
      <c r="J1046754" s="198"/>
      <c r="K1046754" s="198"/>
      <c r="M1046754" s="198"/>
      <c r="N1046754" s="198"/>
      <c r="P1046754" s="2"/>
      <c r="U1046754" s="270"/>
      <c r="AA1046754" s="268"/>
      <c r="AC1046754" s="269"/>
    </row>
    <row r="1046755" spans="1:29" s="119" customFormat="1">
      <c r="A1046755" s="254"/>
      <c r="B1046755" s="198"/>
      <c r="C1046755" s="265"/>
      <c r="D1046755" s="265"/>
      <c r="E1046755" s="198"/>
      <c r="G1046755" s="198"/>
      <c r="H1046755" s="198"/>
      <c r="I1046755" s="198"/>
      <c r="J1046755" s="198"/>
      <c r="K1046755" s="198"/>
      <c r="M1046755" s="198"/>
      <c r="N1046755" s="198"/>
      <c r="P1046755" s="2"/>
      <c r="U1046755" s="270"/>
      <c r="AA1046755" s="268"/>
      <c r="AC1046755" s="269"/>
    </row>
    <row r="1046756" spans="1:29" s="119" customFormat="1">
      <c r="A1046756" s="254"/>
      <c r="B1046756" s="198"/>
      <c r="C1046756" s="265"/>
      <c r="D1046756" s="265"/>
      <c r="E1046756" s="198"/>
      <c r="G1046756" s="198"/>
      <c r="H1046756" s="198"/>
      <c r="I1046756" s="198"/>
      <c r="J1046756" s="198"/>
      <c r="K1046756" s="198"/>
      <c r="M1046756" s="198"/>
      <c r="N1046756" s="198"/>
      <c r="P1046756" s="2"/>
      <c r="U1046756" s="270"/>
      <c r="AA1046756" s="268"/>
      <c r="AC1046756" s="269"/>
    </row>
    <row r="1046757" spans="1:29" s="119" customFormat="1">
      <c r="A1046757" s="254"/>
      <c r="B1046757" s="198"/>
      <c r="C1046757" s="265"/>
      <c r="D1046757" s="265"/>
      <c r="E1046757" s="198"/>
      <c r="G1046757" s="198"/>
      <c r="H1046757" s="198"/>
      <c r="I1046757" s="198"/>
      <c r="J1046757" s="198"/>
      <c r="K1046757" s="198"/>
      <c r="M1046757" s="198"/>
      <c r="N1046757" s="198"/>
      <c r="P1046757" s="2"/>
      <c r="U1046757" s="270"/>
      <c r="AA1046757" s="268"/>
      <c r="AC1046757" s="269"/>
    </row>
    <row r="1046758" spans="1:29" s="119" customFormat="1">
      <c r="A1046758" s="254"/>
      <c r="B1046758" s="198"/>
      <c r="C1046758" s="265"/>
      <c r="D1046758" s="265"/>
      <c r="E1046758" s="198"/>
      <c r="G1046758" s="198"/>
      <c r="H1046758" s="198"/>
      <c r="I1046758" s="198"/>
      <c r="J1046758" s="198"/>
      <c r="K1046758" s="198"/>
      <c r="M1046758" s="198"/>
      <c r="N1046758" s="198"/>
      <c r="P1046758" s="2"/>
      <c r="U1046758" s="270"/>
      <c r="AA1046758" s="268"/>
      <c r="AC1046758" s="269"/>
    </row>
    <row r="1046759" spans="1:29" s="119" customFormat="1">
      <c r="A1046759" s="254"/>
      <c r="B1046759" s="198"/>
      <c r="C1046759" s="265"/>
      <c r="D1046759" s="265"/>
      <c r="E1046759" s="198"/>
      <c r="G1046759" s="198"/>
      <c r="H1046759" s="198"/>
      <c r="I1046759" s="198"/>
      <c r="J1046759" s="198"/>
      <c r="K1046759" s="198"/>
      <c r="M1046759" s="198"/>
      <c r="N1046759" s="198"/>
      <c r="P1046759" s="2"/>
      <c r="U1046759" s="270"/>
      <c r="AA1046759" s="268"/>
      <c r="AC1046759" s="269"/>
    </row>
    <row r="1046760" spans="1:29" s="119" customFormat="1">
      <c r="A1046760" s="254"/>
      <c r="B1046760" s="198"/>
      <c r="C1046760" s="265"/>
      <c r="D1046760" s="265"/>
      <c r="E1046760" s="198"/>
      <c r="G1046760" s="198"/>
      <c r="H1046760" s="198"/>
      <c r="I1046760" s="198"/>
      <c r="J1046760" s="198"/>
      <c r="K1046760" s="198"/>
      <c r="M1046760" s="198"/>
      <c r="N1046760" s="198"/>
      <c r="P1046760" s="2"/>
      <c r="U1046760" s="270"/>
      <c r="AA1046760" s="268"/>
      <c r="AC1046760" s="269"/>
    </row>
    <row r="1046761" spans="1:29" s="119" customFormat="1">
      <c r="A1046761" s="254"/>
      <c r="B1046761" s="198"/>
      <c r="C1046761" s="265"/>
      <c r="D1046761" s="265"/>
      <c r="E1046761" s="198"/>
      <c r="G1046761" s="198"/>
      <c r="H1046761" s="198"/>
      <c r="I1046761" s="198"/>
      <c r="J1046761" s="198"/>
      <c r="K1046761" s="198"/>
      <c r="M1046761" s="198"/>
      <c r="N1046761" s="198"/>
      <c r="P1046761" s="2"/>
      <c r="U1046761" s="270"/>
      <c r="AA1046761" s="268"/>
      <c r="AC1046761" s="269"/>
    </row>
    <row r="1046762" spans="1:29" s="119" customFormat="1">
      <c r="A1046762" s="254"/>
      <c r="B1046762" s="198"/>
      <c r="C1046762" s="265"/>
      <c r="D1046762" s="265"/>
      <c r="E1046762" s="198"/>
      <c r="G1046762" s="198"/>
      <c r="H1046762" s="198"/>
      <c r="I1046762" s="198"/>
      <c r="J1046762" s="198"/>
      <c r="K1046762" s="198"/>
      <c r="M1046762" s="198"/>
      <c r="N1046762" s="198"/>
      <c r="P1046762" s="2"/>
      <c r="U1046762" s="270"/>
      <c r="AA1046762" s="268"/>
      <c r="AC1046762" s="269"/>
    </row>
    <row r="1046763" spans="1:29" s="119" customFormat="1">
      <c r="A1046763" s="254"/>
      <c r="B1046763" s="198"/>
      <c r="C1046763" s="265"/>
      <c r="D1046763" s="265"/>
      <c r="E1046763" s="198"/>
      <c r="G1046763" s="198"/>
      <c r="H1046763" s="198"/>
      <c r="I1046763" s="198"/>
      <c r="J1046763" s="198"/>
      <c r="K1046763" s="198"/>
      <c r="M1046763" s="198"/>
      <c r="N1046763" s="198"/>
      <c r="P1046763" s="2"/>
      <c r="U1046763" s="270"/>
      <c r="AA1046763" s="268"/>
      <c r="AC1046763" s="269"/>
    </row>
    <row r="1046764" spans="1:29" s="119" customFormat="1">
      <c r="A1046764" s="254"/>
      <c r="B1046764" s="198"/>
      <c r="C1046764" s="265"/>
      <c r="D1046764" s="265"/>
      <c r="E1046764" s="198"/>
      <c r="G1046764" s="198"/>
      <c r="H1046764" s="198"/>
      <c r="I1046764" s="198"/>
      <c r="J1046764" s="198"/>
      <c r="K1046764" s="198"/>
      <c r="M1046764" s="198"/>
      <c r="N1046764" s="198"/>
      <c r="P1046764" s="2"/>
      <c r="U1046764" s="270"/>
      <c r="AA1046764" s="268"/>
      <c r="AC1046764" s="269"/>
    </row>
    <row r="1046765" spans="1:29" s="119" customFormat="1">
      <c r="A1046765" s="254"/>
      <c r="B1046765" s="198"/>
      <c r="C1046765" s="265"/>
      <c r="D1046765" s="265"/>
      <c r="E1046765" s="198"/>
      <c r="G1046765" s="198"/>
      <c r="H1046765" s="198"/>
      <c r="I1046765" s="198"/>
      <c r="J1046765" s="198"/>
      <c r="K1046765" s="198"/>
      <c r="M1046765" s="198"/>
      <c r="N1046765" s="198"/>
      <c r="P1046765" s="2"/>
      <c r="U1046765" s="270"/>
      <c r="AA1046765" s="268"/>
      <c r="AC1046765" s="269"/>
    </row>
    <row r="1046766" spans="1:29" s="119" customFormat="1">
      <c r="A1046766" s="254"/>
      <c r="B1046766" s="198"/>
      <c r="C1046766" s="265"/>
      <c r="D1046766" s="265"/>
      <c r="E1046766" s="198"/>
      <c r="G1046766" s="198"/>
      <c r="H1046766" s="198"/>
      <c r="I1046766" s="198"/>
      <c r="J1046766" s="198"/>
      <c r="K1046766" s="198"/>
      <c r="M1046766" s="198"/>
      <c r="N1046766" s="198"/>
      <c r="P1046766" s="2"/>
      <c r="U1046766" s="270"/>
      <c r="AA1046766" s="268"/>
      <c r="AC1046766" s="269"/>
    </row>
    <row r="1046767" spans="1:29" s="119" customFormat="1">
      <c r="A1046767" s="254"/>
      <c r="B1046767" s="198"/>
      <c r="C1046767" s="265"/>
      <c r="D1046767" s="265"/>
      <c r="E1046767" s="198"/>
      <c r="G1046767" s="198"/>
      <c r="H1046767" s="198"/>
      <c r="I1046767" s="198"/>
      <c r="J1046767" s="198"/>
      <c r="K1046767" s="198"/>
      <c r="M1046767" s="198"/>
      <c r="N1046767" s="198"/>
      <c r="P1046767" s="2"/>
      <c r="U1046767" s="270"/>
      <c r="AA1046767" s="268"/>
      <c r="AC1046767" s="269"/>
    </row>
    <row r="1046768" spans="1:29" s="119" customFormat="1">
      <c r="A1046768" s="254"/>
      <c r="B1046768" s="198"/>
      <c r="C1046768" s="265"/>
      <c r="D1046768" s="265"/>
      <c r="E1046768" s="198"/>
      <c r="G1046768" s="198"/>
      <c r="H1046768" s="198"/>
      <c r="I1046768" s="198"/>
      <c r="J1046768" s="198"/>
      <c r="K1046768" s="198"/>
      <c r="M1046768" s="198"/>
      <c r="N1046768" s="198"/>
      <c r="P1046768" s="2"/>
      <c r="U1046768" s="270"/>
      <c r="AA1046768" s="268"/>
      <c r="AC1046768" s="269"/>
    </row>
    <row r="1046769" spans="1:29" s="119" customFormat="1">
      <c r="A1046769" s="254"/>
      <c r="B1046769" s="198"/>
      <c r="C1046769" s="265"/>
      <c r="D1046769" s="265"/>
      <c r="E1046769" s="198"/>
      <c r="G1046769" s="198"/>
      <c r="H1046769" s="198"/>
      <c r="I1046769" s="198"/>
      <c r="J1046769" s="198"/>
      <c r="K1046769" s="198"/>
      <c r="M1046769" s="198"/>
      <c r="N1046769" s="198"/>
      <c r="P1046769" s="2"/>
      <c r="U1046769" s="270"/>
      <c r="AA1046769" s="268"/>
      <c r="AC1046769" s="269"/>
    </row>
    <row r="1046770" spans="1:29" s="119" customFormat="1">
      <c r="A1046770" s="254"/>
      <c r="B1046770" s="198"/>
      <c r="C1046770" s="265"/>
      <c r="D1046770" s="265"/>
      <c r="E1046770" s="198"/>
      <c r="G1046770" s="198"/>
      <c r="H1046770" s="198"/>
      <c r="I1046770" s="198"/>
      <c r="J1046770" s="198"/>
      <c r="K1046770" s="198"/>
      <c r="M1046770" s="198"/>
      <c r="N1046770" s="198"/>
      <c r="P1046770" s="2"/>
      <c r="U1046770" s="270"/>
      <c r="AA1046770" s="268"/>
      <c r="AC1046770" s="269"/>
    </row>
    <row r="1046771" spans="1:29" s="119" customFormat="1">
      <c r="A1046771" s="254"/>
      <c r="B1046771" s="198"/>
      <c r="C1046771" s="265"/>
      <c r="D1046771" s="265"/>
      <c r="E1046771" s="198"/>
      <c r="G1046771" s="198"/>
      <c r="H1046771" s="198"/>
      <c r="I1046771" s="198"/>
      <c r="J1046771" s="198"/>
      <c r="K1046771" s="198"/>
      <c r="M1046771" s="198"/>
      <c r="N1046771" s="198"/>
      <c r="P1046771" s="2"/>
      <c r="U1046771" s="270"/>
      <c r="AA1046771" s="268"/>
      <c r="AC1046771" s="269"/>
    </row>
    <row r="1046772" spans="1:29" s="119" customFormat="1">
      <c r="A1046772" s="254"/>
      <c r="B1046772" s="198"/>
      <c r="C1046772" s="265"/>
      <c r="D1046772" s="265"/>
      <c r="E1046772" s="198"/>
      <c r="G1046772" s="198"/>
      <c r="H1046772" s="198"/>
      <c r="I1046772" s="198"/>
      <c r="J1046772" s="198"/>
      <c r="K1046772" s="198"/>
      <c r="M1046772" s="198"/>
      <c r="N1046772" s="198"/>
      <c r="P1046772" s="2"/>
      <c r="U1046772" s="270"/>
      <c r="AA1046772" s="268"/>
      <c r="AC1046772" s="269"/>
    </row>
    <row r="1046773" spans="1:29" s="119" customFormat="1">
      <c r="A1046773" s="254"/>
      <c r="B1046773" s="198"/>
      <c r="C1046773" s="265"/>
      <c r="D1046773" s="265"/>
      <c r="E1046773" s="198"/>
      <c r="G1046773" s="198"/>
      <c r="H1046773" s="198"/>
      <c r="I1046773" s="198"/>
      <c r="J1046773" s="198"/>
      <c r="K1046773" s="198"/>
      <c r="M1046773" s="198"/>
      <c r="N1046773" s="198"/>
      <c r="P1046773" s="2"/>
      <c r="U1046773" s="270"/>
      <c r="AA1046773" s="268"/>
      <c r="AC1046773" s="269"/>
    </row>
    <row r="1046774" spans="1:29" s="119" customFormat="1">
      <c r="A1046774" s="254"/>
      <c r="B1046774" s="198"/>
      <c r="C1046774" s="265"/>
      <c r="D1046774" s="265"/>
      <c r="E1046774" s="198"/>
      <c r="G1046774" s="198"/>
      <c r="H1046774" s="198"/>
      <c r="I1046774" s="198"/>
      <c r="J1046774" s="198"/>
      <c r="K1046774" s="198"/>
      <c r="M1046774" s="198"/>
      <c r="N1046774" s="198"/>
      <c r="P1046774" s="2"/>
      <c r="U1046774" s="270"/>
      <c r="AA1046774" s="268"/>
      <c r="AC1046774" s="269"/>
    </row>
    <row r="1046775" spans="1:29" s="119" customFormat="1">
      <c r="A1046775" s="254"/>
      <c r="B1046775" s="198"/>
      <c r="C1046775" s="265"/>
      <c r="D1046775" s="265"/>
      <c r="E1046775" s="198"/>
      <c r="G1046775" s="198"/>
      <c r="H1046775" s="198"/>
      <c r="I1046775" s="198"/>
      <c r="J1046775" s="198"/>
      <c r="K1046775" s="198"/>
      <c r="M1046775" s="198"/>
      <c r="N1046775" s="198"/>
      <c r="P1046775" s="2"/>
      <c r="U1046775" s="270"/>
      <c r="AA1046775" s="268"/>
      <c r="AC1046775" s="269"/>
    </row>
    <row r="1046776" spans="1:29" s="119" customFormat="1">
      <c r="A1046776" s="254"/>
      <c r="B1046776" s="198"/>
      <c r="C1046776" s="265"/>
      <c r="D1046776" s="265"/>
      <c r="E1046776" s="198"/>
      <c r="G1046776" s="198"/>
      <c r="H1046776" s="198"/>
      <c r="I1046776" s="198"/>
      <c r="J1046776" s="198"/>
      <c r="K1046776" s="198"/>
      <c r="M1046776" s="198"/>
      <c r="N1046776" s="198"/>
      <c r="P1046776" s="2"/>
      <c r="U1046776" s="270"/>
      <c r="AA1046776" s="268"/>
      <c r="AC1046776" s="269"/>
    </row>
    <row r="1046777" spans="1:29" s="119" customFormat="1">
      <c r="A1046777" s="254"/>
      <c r="B1046777" s="198"/>
      <c r="C1046777" s="265"/>
      <c r="D1046777" s="265"/>
      <c r="E1046777" s="198"/>
      <c r="G1046777" s="198"/>
      <c r="H1046777" s="198"/>
      <c r="I1046777" s="198"/>
      <c r="J1046777" s="198"/>
      <c r="K1046777" s="198"/>
      <c r="M1046777" s="198"/>
      <c r="N1046777" s="198"/>
      <c r="P1046777" s="2"/>
      <c r="U1046777" s="270"/>
      <c r="AA1046777" s="268"/>
      <c r="AC1046777" s="269"/>
    </row>
    <row r="1046778" spans="1:29" s="119" customFormat="1">
      <c r="A1046778" s="254"/>
      <c r="B1046778" s="198"/>
      <c r="C1046778" s="265"/>
      <c r="D1046778" s="265"/>
      <c r="E1046778" s="198"/>
      <c r="G1046778" s="198"/>
      <c r="H1046778" s="198"/>
      <c r="I1046778" s="198"/>
      <c r="J1046778" s="198"/>
      <c r="K1046778" s="198"/>
      <c r="M1046778" s="198"/>
      <c r="N1046778" s="198"/>
      <c r="P1046778" s="2"/>
      <c r="U1046778" s="270"/>
      <c r="AA1046778" s="268"/>
      <c r="AC1046778" s="269"/>
    </row>
    <row r="1046779" spans="1:29" s="119" customFormat="1">
      <c r="A1046779" s="254"/>
      <c r="B1046779" s="198"/>
      <c r="C1046779" s="265"/>
      <c r="D1046779" s="265"/>
      <c r="E1046779" s="198"/>
      <c r="G1046779" s="198"/>
      <c r="H1046779" s="198"/>
      <c r="I1046779" s="198"/>
      <c r="J1046779" s="198"/>
      <c r="K1046779" s="198"/>
      <c r="M1046779" s="198"/>
      <c r="N1046779" s="198"/>
      <c r="P1046779" s="2"/>
      <c r="U1046779" s="270"/>
      <c r="AA1046779" s="268"/>
      <c r="AC1046779" s="269"/>
    </row>
    <row r="1046780" spans="1:29" s="119" customFormat="1">
      <c r="A1046780" s="254"/>
      <c r="B1046780" s="198"/>
      <c r="C1046780" s="265"/>
      <c r="D1046780" s="265"/>
      <c r="E1046780" s="198"/>
      <c r="G1046780" s="198"/>
      <c r="H1046780" s="198"/>
      <c r="I1046780" s="198"/>
      <c r="J1046780" s="198"/>
      <c r="K1046780" s="198"/>
      <c r="M1046780" s="198"/>
      <c r="N1046780" s="198"/>
      <c r="P1046780" s="2"/>
      <c r="U1046780" s="270"/>
      <c r="AA1046780" s="268"/>
      <c r="AC1046780" s="269"/>
    </row>
    <row r="1046781" spans="1:29" s="119" customFormat="1">
      <c r="A1046781" s="254"/>
      <c r="B1046781" s="198"/>
      <c r="C1046781" s="265"/>
      <c r="D1046781" s="265"/>
      <c r="E1046781" s="198"/>
      <c r="G1046781" s="198"/>
      <c r="H1046781" s="198"/>
      <c r="I1046781" s="198"/>
      <c r="J1046781" s="198"/>
      <c r="K1046781" s="198"/>
      <c r="M1046781" s="198"/>
      <c r="N1046781" s="198"/>
      <c r="P1046781" s="2"/>
      <c r="U1046781" s="270"/>
      <c r="AA1046781" s="268"/>
      <c r="AC1046781" s="269"/>
    </row>
    <row r="1046782" spans="1:29" s="119" customFormat="1">
      <c r="A1046782" s="254"/>
      <c r="B1046782" s="198"/>
      <c r="C1046782" s="265"/>
      <c r="D1046782" s="265"/>
      <c r="E1046782" s="198"/>
      <c r="G1046782" s="198"/>
      <c r="H1046782" s="198"/>
      <c r="I1046782" s="198"/>
      <c r="J1046782" s="198"/>
      <c r="K1046782" s="198"/>
      <c r="M1046782" s="198"/>
      <c r="N1046782" s="198"/>
      <c r="P1046782" s="2"/>
      <c r="U1046782" s="270"/>
      <c r="AA1046782" s="268"/>
      <c r="AC1046782" s="269"/>
    </row>
    <row r="1046783" spans="1:29" s="119" customFormat="1">
      <c r="A1046783" s="254"/>
      <c r="B1046783" s="198"/>
      <c r="C1046783" s="265"/>
      <c r="D1046783" s="265"/>
      <c r="E1046783" s="198"/>
      <c r="G1046783" s="198"/>
      <c r="H1046783" s="198"/>
      <c r="I1046783" s="198"/>
      <c r="J1046783" s="198"/>
      <c r="K1046783" s="198"/>
      <c r="M1046783" s="198"/>
      <c r="N1046783" s="198"/>
      <c r="P1046783" s="2"/>
      <c r="U1046783" s="270"/>
      <c r="AA1046783" s="268"/>
      <c r="AC1046783" s="269"/>
    </row>
    <row r="1046784" spans="1:29" s="119" customFormat="1">
      <c r="A1046784" s="254"/>
      <c r="B1046784" s="198"/>
      <c r="C1046784" s="265"/>
      <c r="D1046784" s="265"/>
      <c r="E1046784" s="198"/>
      <c r="G1046784" s="198"/>
      <c r="H1046784" s="198"/>
      <c r="I1046784" s="198"/>
      <c r="J1046784" s="198"/>
      <c r="K1046784" s="198"/>
      <c r="M1046784" s="198"/>
      <c r="N1046784" s="198"/>
      <c r="P1046784" s="2"/>
      <c r="U1046784" s="270"/>
      <c r="AA1046784" s="268"/>
      <c r="AC1046784" s="269"/>
    </row>
    <row r="1046785" spans="1:29" s="119" customFormat="1">
      <c r="A1046785" s="254"/>
      <c r="B1046785" s="198"/>
      <c r="C1046785" s="265"/>
      <c r="D1046785" s="265"/>
      <c r="E1046785" s="198"/>
      <c r="G1046785" s="198"/>
      <c r="H1046785" s="198"/>
      <c r="I1046785" s="198"/>
      <c r="J1046785" s="198"/>
      <c r="K1046785" s="198"/>
      <c r="M1046785" s="198"/>
      <c r="N1046785" s="198"/>
      <c r="P1046785" s="2"/>
      <c r="U1046785" s="270"/>
      <c r="AA1046785" s="268"/>
      <c r="AC1046785" s="269"/>
    </row>
    <row r="1046786" spans="1:29" s="119" customFormat="1">
      <c r="A1046786" s="254"/>
      <c r="B1046786" s="198"/>
      <c r="C1046786" s="265"/>
      <c r="D1046786" s="265"/>
      <c r="E1046786" s="198"/>
      <c r="G1046786" s="198"/>
      <c r="H1046786" s="198"/>
      <c r="I1046786" s="198"/>
      <c r="J1046786" s="198"/>
      <c r="K1046786" s="198"/>
      <c r="M1046786" s="198"/>
      <c r="N1046786" s="198"/>
      <c r="P1046786" s="2"/>
      <c r="U1046786" s="270"/>
      <c r="AA1046786" s="268"/>
      <c r="AC1046786" s="269"/>
    </row>
    <row r="1046787" spans="1:29" s="119" customFormat="1">
      <c r="A1046787" s="254"/>
      <c r="B1046787" s="198"/>
      <c r="C1046787" s="265"/>
      <c r="D1046787" s="265"/>
      <c r="E1046787" s="198"/>
      <c r="G1046787" s="198"/>
      <c r="H1046787" s="198"/>
      <c r="I1046787" s="198"/>
      <c r="J1046787" s="198"/>
      <c r="K1046787" s="198"/>
      <c r="M1046787" s="198"/>
      <c r="N1046787" s="198"/>
      <c r="P1046787" s="2"/>
      <c r="U1046787" s="270"/>
      <c r="AA1046787" s="268"/>
      <c r="AC1046787" s="269"/>
    </row>
    <row r="1046788" spans="1:29" s="119" customFormat="1">
      <c r="A1046788" s="254"/>
      <c r="B1046788" s="198"/>
      <c r="C1046788" s="265"/>
      <c r="D1046788" s="265"/>
      <c r="E1046788" s="198"/>
      <c r="G1046788" s="198"/>
      <c r="H1046788" s="198"/>
      <c r="I1046788" s="198"/>
      <c r="J1046788" s="198"/>
      <c r="K1046788" s="198"/>
      <c r="M1046788" s="198"/>
      <c r="N1046788" s="198"/>
      <c r="P1046788" s="2"/>
      <c r="U1046788" s="270"/>
      <c r="AA1046788" s="268"/>
      <c r="AC1046788" s="269"/>
    </row>
    <row r="1046789" spans="1:29" s="119" customFormat="1">
      <c r="A1046789" s="254"/>
      <c r="B1046789" s="198"/>
      <c r="C1046789" s="265"/>
      <c r="D1046789" s="265"/>
      <c r="E1046789" s="198"/>
      <c r="G1046789" s="198"/>
      <c r="H1046789" s="198"/>
      <c r="I1046789" s="198"/>
      <c r="J1046789" s="198"/>
      <c r="K1046789" s="198"/>
      <c r="M1046789" s="198"/>
      <c r="N1046789" s="198"/>
      <c r="P1046789" s="2"/>
      <c r="U1046789" s="270"/>
      <c r="AA1046789" s="268"/>
      <c r="AC1046789" s="269"/>
    </row>
    <row r="1046790" spans="1:29" s="119" customFormat="1">
      <c r="A1046790" s="254"/>
      <c r="B1046790" s="198"/>
      <c r="C1046790" s="265"/>
      <c r="D1046790" s="265"/>
      <c r="E1046790" s="198"/>
      <c r="G1046790" s="198"/>
      <c r="H1046790" s="198"/>
      <c r="I1046790" s="198"/>
      <c r="J1046790" s="198"/>
      <c r="K1046790" s="198"/>
      <c r="M1046790" s="198"/>
      <c r="N1046790" s="198"/>
      <c r="P1046790" s="2"/>
      <c r="U1046790" s="270"/>
      <c r="AA1046790" s="268"/>
      <c r="AC1046790" s="269"/>
    </row>
    <row r="1046791" spans="1:29" s="119" customFormat="1">
      <c r="A1046791" s="254"/>
      <c r="B1046791" s="198"/>
      <c r="C1046791" s="265"/>
      <c r="D1046791" s="265"/>
      <c r="E1046791" s="198"/>
      <c r="G1046791" s="198"/>
      <c r="H1046791" s="198"/>
      <c r="I1046791" s="198"/>
      <c r="J1046791" s="198"/>
      <c r="K1046791" s="198"/>
      <c r="M1046791" s="198"/>
      <c r="N1046791" s="198"/>
      <c r="P1046791" s="2"/>
      <c r="U1046791" s="270"/>
      <c r="AA1046791" s="268"/>
      <c r="AC1046791" s="269"/>
    </row>
    <row r="1046792" spans="1:29" s="119" customFormat="1">
      <c r="A1046792" s="254"/>
      <c r="B1046792" s="198"/>
      <c r="C1046792" s="265"/>
      <c r="D1046792" s="265"/>
      <c r="E1046792" s="198"/>
      <c r="G1046792" s="198"/>
      <c r="H1046792" s="198"/>
      <c r="I1046792" s="198"/>
      <c r="J1046792" s="198"/>
      <c r="K1046792" s="198"/>
      <c r="M1046792" s="198"/>
      <c r="N1046792" s="198"/>
      <c r="P1046792" s="2"/>
      <c r="U1046792" s="270"/>
      <c r="AA1046792" s="268"/>
      <c r="AC1046792" s="269"/>
    </row>
    <row r="1046793" spans="1:29" s="119" customFormat="1">
      <c r="A1046793" s="254"/>
      <c r="B1046793" s="198"/>
      <c r="C1046793" s="265"/>
      <c r="D1046793" s="265"/>
      <c r="E1046793" s="198"/>
      <c r="G1046793" s="198"/>
      <c r="H1046793" s="198"/>
      <c r="I1046793" s="198"/>
      <c r="J1046793" s="198"/>
      <c r="K1046793" s="198"/>
      <c r="M1046793" s="198"/>
      <c r="N1046793" s="198"/>
      <c r="P1046793" s="2"/>
      <c r="U1046793" s="270"/>
      <c r="AA1046793" s="268"/>
      <c r="AC1046793" s="269"/>
    </row>
    <row r="1046794" spans="1:29" s="119" customFormat="1">
      <c r="A1046794" s="254"/>
      <c r="B1046794" s="198"/>
      <c r="C1046794" s="265"/>
      <c r="D1046794" s="265"/>
      <c r="E1046794" s="198"/>
      <c r="G1046794" s="198"/>
      <c r="H1046794" s="198"/>
      <c r="I1046794" s="198"/>
      <c r="J1046794" s="198"/>
      <c r="K1046794" s="198"/>
      <c r="M1046794" s="198"/>
      <c r="N1046794" s="198"/>
      <c r="P1046794" s="2"/>
      <c r="U1046794" s="270"/>
      <c r="AA1046794" s="268"/>
      <c r="AC1046794" s="269"/>
    </row>
    <row r="1046795" spans="1:29" s="119" customFormat="1">
      <c r="A1046795" s="254"/>
      <c r="B1046795" s="198"/>
      <c r="C1046795" s="265"/>
      <c r="D1046795" s="265"/>
      <c r="E1046795" s="198"/>
      <c r="G1046795" s="198"/>
      <c r="H1046795" s="198"/>
      <c r="I1046795" s="198"/>
      <c r="J1046795" s="198"/>
      <c r="K1046795" s="198"/>
      <c r="M1046795" s="198"/>
      <c r="N1046795" s="198"/>
      <c r="P1046795" s="2"/>
      <c r="U1046795" s="270"/>
      <c r="AA1046795" s="268"/>
      <c r="AC1046795" s="269"/>
    </row>
    <row r="1046796" spans="1:29" s="119" customFormat="1">
      <c r="A1046796" s="254"/>
      <c r="B1046796" s="198"/>
      <c r="C1046796" s="265"/>
      <c r="D1046796" s="265"/>
      <c r="E1046796" s="198"/>
      <c r="G1046796" s="198"/>
      <c r="H1046796" s="198"/>
      <c r="I1046796" s="198"/>
      <c r="J1046796" s="198"/>
      <c r="K1046796" s="198"/>
      <c r="M1046796" s="198"/>
      <c r="N1046796" s="198"/>
      <c r="P1046796" s="2"/>
      <c r="U1046796" s="270"/>
      <c r="AA1046796" s="268"/>
      <c r="AC1046796" s="269"/>
    </row>
    <row r="1046797" spans="1:29" s="119" customFormat="1">
      <c r="A1046797" s="254"/>
      <c r="B1046797" s="198"/>
      <c r="C1046797" s="265"/>
      <c r="D1046797" s="265"/>
      <c r="E1046797" s="198"/>
      <c r="G1046797" s="198"/>
      <c r="H1046797" s="198"/>
      <c r="I1046797" s="198"/>
      <c r="J1046797" s="198"/>
      <c r="K1046797" s="198"/>
      <c r="M1046797" s="198"/>
      <c r="N1046797" s="198"/>
      <c r="P1046797" s="2"/>
      <c r="U1046797" s="270"/>
      <c r="AA1046797" s="268"/>
      <c r="AC1046797" s="269"/>
    </row>
    <row r="1046798" spans="1:29" s="119" customFormat="1">
      <c r="A1046798" s="254"/>
      <c r="B1046798" s="198"/>
      <c r="C1046798" s="265"/>
      <c r="D1046798" s="265"/>
      <c r="E1046798" s="198"/>
      <c r="G1046798" s="198"/>
      <c r="H1046798" s="198"/>
      <c r="I1046798" s="198"/>
      <c r="J1046798" s="198"/>
      <c r="K1046798" s="198"/>
      <c r="M1046798" s="198"/>
      <c r="N1046798" s="198"/>
      <c r="P1046798" s="2"/>
      <c r="U1046798" s="270"/>
      <c r="AA1046798" s="268"/>
      <c r="AC1046798" s="269"/>
    </row>
    <row r="1046799" spans="1:29" s="119" customFormat="1">
      <c r="A1046799" s="254"/>
      <c r="B1046799" s="198"/>
      <c r="C1046799" s="265"/>
      <c r="D1046799" s="265"/>
      <c r="E1046799" s="198"/>
      <c r="G1046799" s="198"/>
      <c r="H1046799" s="198"/>
      <c r="I1046799" s="198"/>
      <c r="J1046799" s="198"/>
      <c r="K1046799" s="198"/>
      <c r="M1046799" s="198"/>
      <c r="N1046799" s="198"/>
      <c r="P1046799" s="2"/>
      <c r="U1046799" s="270"/>
      <c r="AA1046799" s="268"/>
      <c r="AC1046799" s="269"/>
    </row>
    <row r="1046800" spans="1:29" s="119" customFormat="1">
      <c r="A1046800" s="254"/>
      <c r="B1046800" s="198"/>
      <c r="C1046800" s="265"/>
      <c r="D1046800" s="265"/>
      <c r="E1046800" s="198"/>
      <c r="G1046800" s="198"/>
      <c r="H1046800" s="198"/>
      <c r="I1046800" s="198"/>
      <c r="J1046800" s="198"/>
      <c r="K1046800" s="198"/>
      <c r="M1046800" s="198"/>
      <c r="N1046800" s="198"/>
      <c r="P1046800" s="2"/>
      <c r="U1046800" s="270"/>
      <c r="AA1046800" s="268"/>
      <c r="AC1046800" s="269"/>
    </row>
    <row r="1046801" spans="1:29" s="119" customFormat="1">
      <c r="A1046801" s="254"/>
      <c r="B1046801" s="198"/>
      <c r="C1046801" s="265"/>
      <c r="D1046801" s="265"/>
      <c r="E1046801" s="198"/>
      <c r="G1046801" s="198"/>
      <c r="H1046801" s="198"/>
      <c r="I1046801" s="198"/>
      <c r="J1046801" s="198"/>
      <c r="K1046801" s="198"/>
      <c r="M1046801" s="198"/>
      <c r="N1046801" s="198"/>
      <c r="P1046801" s="2"/>
      <c r="U1046801" s="270"/>
      <c r="AA1046801" s="268"/>
      <c r="AC1046801" s="269"/>
    </row>
    <row r="1046802" spans="1:29" s="119" customFormat="1">
      <c r="A1046802" s="254"/>
      <c r="B1046802" s="198"/>
      <c r="C1046802" s="265"/>
      <c r="D1046802" s="265"/>
      <c r="E1046802" s="198"/>
      <c r="G1046802" s="198"/>
      <c r="H1046802" s="198"/>
      <c r="I1046802" s="198"/>
      <c r="J1046802" s="198"/>
      <c r="K1046802" s="198"/>
      <c r="M1046802" s="198"/>
      <c r="N1046802" s="198"/>
      <c r="P1046802" s="2"/>
      <c r="U1046802" s="270"/>
      <c r="AA1046802" s="268"/>
      <c r="AC1046802" s="269"/>
    </row>
    <row r="1046803" spans="1:29" s="119" customFormat="1">
      <c r="A1046803" s="254"/>
      <c r="B1046803" s="198"/>
      <c r="C1046803" s="265"/>
      <c r="D1046803" s="265"/>
      <c r="E1046803" s="198"/>
      <c r="G1046803" s="198"/>
      <c r="H1046803" s="198"/>
      <c r="I1046803" s="198"/>
      <c r="J1046803" s="198"/>
      <c r="K1046803" s="198"/>
      <c r="M1046803" s="198"/>
      <c r="N1046803" s="198"/>
      <c r="P1046803" s="2"/>
      <c r="U1046803" s="270"/>
      <c r="AA1046803" s="268"/>
      <c r="AC1046803" s="269"/>
    </row>
    <row r="1046804" spans="1:29" s="119" customFormat="1">
      <c r="A1046804" s="254"/>
      <c r="B1046804" s="198"/>
      <c r="C1046804" s="265"/>
      <c r="D1046804" s="265"/>
      <c r="E1046804" s="198"/>
      <c r="G1046804" s="198"/>
      <c r="H1046804" s="198"/>
      <c r="I1046804" s="198"/>
      <c r="J1046804" s="198"/>
      <c r="K1046804" s="198"/>
      <c r="M1046804" s="198"/>
      <c r="N1046804" s="198"/>
      <c r="P1046804" s="2"/>
      <c r="U1046804" s="270"/>
      <c r="AA1046804" s="268"/>
      <c r="AC1046804" s="269"/>
    </row>
    <row r="1046805" spans="1:29" s="119" customFormat="1">
      <c r="A1046805" s="254"/>
      <c r="B1046805" s="198"/>
      <c r="C1046805" s="265"/>
      <c r="D1046805" s="265"/>
      <c r="E1046805" s="198"/>
      <c r="G1046805" s="198"/>
      <c r="H1046805" s="198"/>
      <c r="I1046805" s="198"/>
      <c r="J1046805" s="198"/>
      <c r="K1046805" s="198"/>
      <c r="M1046805" s="198"/>
      <c r="N1046805" s="198"/>
      <c r="P1046805" s="2"/>
      <c r="U1046805" s="270"/>
      <c r="AA1046805" s="268"/>
      <c r="AC1046805" s="269"/>
    </row>
    <row r="1046806" spans="1:29" s="119" customFormat="1">
      <c r="A1046806" s="254"/>
      <c r="B1046806" s="198"/>
      <c r="C1046806" s="265"/>
      <c r="D1046806" s="265"/>
      <c r="E1046806" s="198"/>
      <c r="G1046806" s="198"/>
      <c r="H1046806" s="198"/>
      <c r="I1046806" s="198"/>
      <c r="J1046806" s="198"/>
      <c r="K1046806" s="198"/>
      <c r="M1046806" s="198"/>
      <c r="N1046806" s="198"/>
      <c r="P1046806" s="2"/>
      <c r="U1046806" s="270"/>
      <c r="AA1046806" s="268"/>
      <c r="AC1046806" s="269"/>
    </row>
    <row r="1046807" spans="1:29" s="119" customFormat="1">
      <c r="A1046807" s="254"/>
      <c r="B1046807" s="198"/>
      <c r="C1046807" s="265"/>
      <c r="D1046807" s="265"/>
      <c r="E1046807" s="198"/>
      <c r="G1046807" s="198"/>
      <c r="H1046807" s="198"/>
      <c r="I1046807" s="198"/>
      <c r="J1046807" s="198"/>
      <c r="K1046807" s="198"/>
      <c r="M1046807" s="198"/>
      <c r="N1046807" s="198"/>
      <c r="P1046807" s="2"/>
      <c r="U1046807" s="270"/>
      <c r="AA1046807" s="268"/>
      <c r="AC1046807" s="269"/>
    </row>
    <row r="1046808" spans="1:29" s="119" customFormat="1">
      <c r="A1046808" s="254"/>
      <c r="B1046808" s="198"/>
      <c r="C1046808" s="265"/>
      <c r="D1046808" s="265"/>
      <c r="E1046808" s="198"/>
      <c r="G1046808" s="198"/>
      <c r="H1046808" s="198"/>
      <c r="I1046808" s="198"/>
      <c r="J1046808" s="198"/>
      <c r="K1046808" s="198"/>
      <c r="M1046808" s="198"/>
      <c r="N1046808" s="198"/>
      <c r="P1046808" s="2"/>
      <c r="U1046808" s="270"/>
      <c r="AA1046808" s="268"/>
      <c r="AC1046808" s="269"/>
    </row>
    <row r="1046809" spans="1:29" s="119" customFormat="1">
      <c r="A1046809" s="254"/>
      <c r="B1046809" s="198"/>
      <c r="C1046809" s="265"/>
      <c r="D1046809" s="265"/>
      <c r="E1046809" s="198"/>
      <c r="G1046809" s="198"/>
      <c r="H1046809" s="198"/>
      <c r="I1046809" s="198"/>
      <c r="J1046809" s="198"/>
      <c r="K1046809" s="198"/>
      <c r="M1046809" s="198"/>
      <c r="N1046809" s="198"/>
      <c r="P1046809" s="2"/>
      <c r="U1046809" s="270"/>
      <c r="AA1046809" s="268"/>
      <c r="AC1046809" s="269"/>
    </row>
    <row r="1046810" spans="1:29" s="119" customFormat="1">
      <c r="A1046810" s="254"/>
      <c r="B1046810" s="198"/>
      <c r="C1046810" s="265"/>
      <c r="D1046810" s="265"/>
      <c r="E1046810" s="198"/>
      <c r="G1046810" s="198"/>
      <c r="H1046810" s="198"/>
      <c r="I1046810" s="198"/>
      <c r="J1046810" s="198"/>
      <c r="K1046810" s="198"/>
      <c r="M1046810" s="198"/>
      <c r="N1046810" s="198"/>
      <c r="P1046810" s="2"/>
      <c r="U1046810" s="270"/>
      <c r="AA1046810" s="268"/>
      <c r="AC1046810" s="269"/>
    </row>
    <row r="1046811" spans="1:29" s="119" customFormat="1">
      <c r="A1046811" s="254"/>
      <c r="B1046811" s="198"/>
      <c r="C1046811" s="265"/>
      <c r="D1046811" s="265"/>
      <c r="E1046811" s="198"/>
      <c r="G1046811" s="198"/>
      <c r="H1046811" s="198"/>
      <c r="I1046811" s="198"/>
      <c r="J1046811" s="198"/>
      <c r="K1046811" s="198"/>
      <c r="M1046811" s="198"/>
      <c r="N1046811" s="198"/>
      <c r="P1046811" s="2"/>
      <c r="U1046811" s="270"/>
      <c r="AA1046811" s="268"/>
      <c r="AC1046811" s="269"/>
    </row>
    <row r="1046812" spans="1:29" s="119" customFormat="1">
      <c r="A1046812" s="254"/>
      <c r="B1046812" s="198"/>
      <c r="C1046812" s="265"/>
      <c r="D1046812" s="265"/>
      <c r="E1046812" s="198"/>
      <c r="G1046812" s="198"/>
      <c r="H1046812" s="198"/>
      <c r="I1046812" s="198"/>
      <c r="J1046812" s="198"/>
      <c r="K1046812" s="198"/>
      <c r="M1046812" s="198"/>
      <c r="N1046812" s="198"/>
      <c r="P1046812" s="2"/>
      <c r="U1046812" s="270"/>
      <c r="AA1046812" s="268"/>
      <c r="AC1046812" s="269"/>
    </row>
    <row r="1046813" spans="1:29" s="119" customFormat="1">
      <c r="A1046813" s="254"/>
      <c r="B1046813" s="198"/>
      <c r="C1046813" s="265"/>
      <c r="D1046813" s="265"/>
      <c r="E1046813" s="198"/>
      <c r="G1046813" s="198"/>
      <c r="H1046813" s="198"/>
      <c r="I1046813" s="198"/>
      <c r="J1046813" s="198"/>
      <c r="K1046813" s="198"/>
      <c r="M1046813" s="198"/>
      <c r="N1046813" s="198"/>
      <c r="P1046813" s="2"/>
      <c r="U1046813" s="270"/>
      <c r="AA1046813" s="268"/>
      <c r="AC1046813" s="269"/>
    </row>
    <row r="1046814" spans="1:29" s="119" customFormat="1">
      <c r="A1046814" s="254"/>
      <c r="B1046814" s="198"/>
      <c r="C1046814" s="265"/>
      <c r="D1046814" s="265"/>
      <c r="E1046814" s="198"/>
      <c r="G1046814" s="198"/>
      <c r="H1046814" s="198"/>
      <c r="I1046814" s="198"/>
      <c r="J1046814" s="198"/>
      <c r="K1046814" s="198"/>
      <c r="M1046814" s="198"/>
      <c r="N1046814" s="198"/>
      <c r="P1046814" s="2"/>
      <c r="U1046814" s="270"/>
      <c r="AA1046814" s="268"/>
      <c r="AC1046814" s="269"/>
    </row>
    <row r="1046815" spans="1:29" s="119" customFormat="1">
      <c r="A1046815" s="254"/>
      <c r="B1046815" s="198"/>
      <c r="C1046815" s="265"/>
      <c r="D1046815" s="265"/>
      <c r="E1046815" s="198"/>
      <c r="G1046815" s="198"/>
      <c r="H1046815" s="198"/>
      <c r="I1046815" s="198"/>
      <c r="J1046815" s="198"/>
      <c r="K1046815" s="198"/>
      <c r="M1046815" s="198"/>
      <c r="N1046815" s="198"/>
      <c r="P1046815" s="2"/>
      <c r="U1046815" s="270"/>
      <c r="AA1046815" s="268"/>
      <c r="AC1046815" s="269"/>
    </row>
    <row r="1046816" spans="1:29" s="119" customFormat="1">
      <c r="A1046816" s="254"/>
      <c r="B1046816" s="198"/>
      <c r="C1046816" s="265"/>
      <c r="D1046816" s="265"/>
      <c r="E1046816" s="198"/>
      <c r="G1046816" s="198"/>
      <c r="H1046816" s="198"/>
      <c r="I1046816" s="198"/>
      <c r="J1046816" s="198"/>
      <c r="K1046816" s="198"/>
      <c r="M1046816" s="198"/>
      <c r="N1046816" s="198"/>
      <c r="P1046816" s="2"/>
      <c r="U1046816" s="270"/>
      <c r="AA1046816" s="268"/>
      <c r="AC1046816" s="269"/>
    </row>
    <row r="1046817" spans="1:29" s="119" customFormat="1">
      <c r="A1046817" s="254"/>
      <c r="B1046817" s="198"/>
      <c r="C1046817" s="265"/>
      <c r="D1046817" s="265"/>
      <c r="E1046817" s="198"/>
      <c r="G1046817" s="198"/>
      <c r="H1046817" s="198"/>
      <c r="I1046817" s="198"/>
      <c r="J1046817" s="198"/>
      <c r="K1046817" s="198"/>
      <c r="M1046817" s="198"/>
      <c r="N1046817" s="198"/>
      <c r="P1046817" s="2"/>
      <c r="U1046817" s="270"/>
      <c r="AA1046817" s="268"/>
      <c r="AC1046817" s="269"/>
    </row>
    <row r="1046818" spans="1:29" s="119" customFormat="1">
      <c r="A1046818" s="254"/>
      <c r="B1046818" s="198"/>
      <c r="C1046818" s="265"/>
      <c r="D1046818" s="265"/>
      <c r="E1046818" s="198"/>
      <c r="G1046818" s="198"/>
      <c r="H1046818" s="198"/>
      <c r="I1046818" s="198"/>
      <c r="J1046818" s="198"/>
      <c r="K1046818" s="198"/>
      <c r="M1046818" s="198"/>
      <c r="N1046818" s="198"/>
      <c r="P1046818" s="2"/>
      <c r="U1046818" s="270"/>
      <c r="AA1046818" s="268"/>
      <c r="AC1046818" s="269"/>
    </row>
    <row r="1046819" spans="1:29" s="119" customFormat="1">
      <c r="A1046819" s="254"/>
      <c r="B1046819" s="198"/>
      <c r="C1046819" s="265"/>
      <c r="D1046819" s="265"/>
      <c r="E1046819" s="198"/>
      <c r="G1046819" s="198"/>
      <c r="H1046819" s="198"/>
      <c r="I1046819" s="198"/>
      <c r="J1046819" s="198"/>
      <c r="K1046819" s="198"/>
      <c r="M1046819" s="198"/>
      <c r="N1046819" s="198"/>
      <c r="P1046819" s="2"/>
      <c r="U1046819" s="270"/>
      <c r="AA1046819" s="268"/>
      <c r="AC1046819" s="269"/>
    </row>
    <row r="1046820" spans="1:29" s="119" customFormat="1">
      <c r="A1046820" s="254"/>
      <c r="B1046820" s="198"/>
      <c r="C1046820" s="265"/>
      <c r="D1046820" s="265"/>
      <c r="E1046820" s="198"/>
      <c r="G1046820" s="198"/>
      <c r="H1046820" s="198"/>
      <c r="I1046820" s="198"/>
      <c r="J1046820" s="198"/>
      <c r="K1046820" s="198"/>
      <c r="M1046820" s="198"/>
      <c r="N1046820" s="198"/>
      <c r="P1046820" s="2"/>
      <c r="U1046820" s="270"/>
      <c r="AA1046820" s="268"/>
      <c r="AC1046820" s="269"/>
    </row>
    <row r="1046821" spans="1:29" s="119" customFormat="1">
      <c r="A1046821" s="254"/>
      <c r="B1046821" s="198"/>
      <c r="C1046821" s="265"/>
      <c r="D1046821" s="265"/>
      <c r="E1046821" s="198"/>
      <c r="G1046821" s="198"/>
      <c r="H1046821" s="198"/>
      <c r="I1046821" s="198"/>
      <c r="J1046821" s="198"/>
      <c r="K1046821" s="198"/>
      <c r="M1046821" s="198"/>
      <c r="N1046821" s="198"/>
      <c r="P1046821" s="2"/>
      <c r="U1046821" s="270"/>
      <c r="AA1046821" s="268"/>
      <c r="AC1046821" s="269"/>
    </row>
    <row r="1046822" spans="1:29" s="119" customFormat="1">
      <c r="A1046822" s="254"/>
      <c r="B1046822" s="198"/>
      <c r="C1046822" s="265"/>
      <c r="D1046822" s="265"/>
      <c r="E1046822" s="198"/>
      <c r="G1046822" s="198"/>
      <c r="H1046822" s="198"/>
      <c r="I1046822" s="198"/>
      <c r="J1046822" s="198"/>
      <c r="K1046822" s="198"/>
      <c r="M1046822" s="198"/>
      <c r="N1046822" s="198"/>
      <c r="P1046822" s="2"/>
      <c r="U1046822" s="270"/>
      <c r="AA1046822" s="268"/>
      <c r="AC1046822" s="269"/>
    </row>
    <row r="1046823" spans="1:29" s="119" customFormat="1">
      <c r="A1046823" s="254"/>
      <c r="B1046823" s="198"/>
      <c r="C1046823" s="265"/>
      <c r="D1046823" s="265"/>
      <c r="E1046823" s="198"/>
      <c r="G1046823" s="198"/>
      <c r="H1046823" s="198"/>
      <c r="I1046823" s="198"/>
      <c r="J1046823" s="198"/>
      <c r="K1046823" s="198"/>
      <c r="M1046823" s="198"/>
      <c r="N1046823" s="198"/>
      <c r="P1046823" s="2"/>
      <c r="U1046823" s="270"/>
      <c r="AA1046823" s="268"/>
      <c r="AC1046823" s="269"/>
    </row>
    <row r="1046824" spans="1:29" s="119" customFormat="1">
      <c r="A1046824" s="254"/>
      <c r="B1046824" s="198"/>
      <c r="C1046824" s="265"/>
      <c r="D1046824" s="265"/>
      <c r="E1046824" s="198"/>
      <c r="G1046824" s="198"/>
      <c r="H1046824" s="198"/>
      <c r="I1046824" s="198"/>
      <c r="J1046824" s="198"/>
      <c r="K1046824" s="198"/>
      <c r="M1046824" s="198"/>
      <c r="N1046824" s="198"/>
      <c r="P1046824" s="2"/>
      <c r="U1046824" s="270"/>
      <c r="AA1046824" s="268"/>
      <c r="AC1046824" s="269"/>
    </row>
    <row r="1046825" spans="1:29" s="119" customFormat="1">
      <c r="A1046825" s="254"/>
      <c r="B1046825" s="198"/>
      <c r="C1046825" s="265"/>
      <c r="D1046825" s="265"/>
      <c r="E1046825" s="198"/>
      <c r="G1046825" s="198"/>
      <c r="H1046825" s="198"/>
      <c r="I1046825" s="198"/>
      <c r="J1046825" s="198"/>
      <c r="K1046825" s="198"/>
      <c r="M1046825" s="198"/>
      <c r="N1046825" s="198"/>
      <c r="P1046825" s="2"/>
      <c r="U1046825" s="270"/>
      <c r="AA1046825" s="268"/>
      <c r="AC1046825" s="269"/>
    </row>
    <row r="1046826" spans="1:29" s="119" customFormat="1">
      <c r="A1046826" s="254"/>
      <c r="B1046826" s="198"/>
      <c r="C1046826" s="265"/>
      <c r="D1046826" s="265"/>
      <c r="E1046826" s="198"/>
      <c r="G1046826" s="198"/>
      <c r="H1046826" s="198"/>
      <c r="I1046826" s="198"/>
      <c r="J1046826" s="198"/>
      <c r="K1046826" s="198"/>
      <c r="M1046826" s="198"/>
      <c r="N1046826" s="198"/>
      <c r="P1046826" s="2"/>
      <c r="U1046826" s="270"/>
      <c r="AA1046826" s="268"/>
      <c r="AC1046826" s="269"/>
    </row>
    <row r="1046827" spans="1:29" s="119" customFormat="1">
      <c r="A1046827" s="254"/>
      <c r="B1046827" s="198"/>
      <c r="C1046827" s="265"/>
      <c r="D1046827" s="265"/>
      <c r="E1046827" s="198"/>
      <c r="G1046827" s="198"/>
      <c r="H1046827" s="198"/>
      <c r="I1046827" s="198"/>
      <c r="J1046827" s="198"/>
      <c r="K1046827" s="198"/>
      <c r="M1046827" s="198"/>
      <c r="N1046827" s="198"/>
      <c r="P1046827" s="2"/>
      <c r="U1046827" s="270"/>
      <c r="AA1046827" s="268"/>
      <c r="AC1046827" s="269"/>
    </row>
    <row r="1046828" spans="1:29" s="119" customFormat="1">
      <c r="A1046828" s="254"/>
      <c r="B1046828" s="198"/>
      <c r="C1046828" s="265"/>
      <c r="D1046828" s="265"/>
      <c r="E1046828" s="198"/>
      <c r="G1046828" s="198"/>
      <c r="H1046828" s="198"/>
      <c r="I1046828" s="198"/>
      <c r="J1046828" s="198"/>
      <c r="K1046828" s="198"/>
      <c r="M1046828" s="198"/>
      <c r="N1046828" s="198"/>
      <c r="P1046828" s="2"/>
      <c r="U1046828" s="270"/>
      <c r="AA1046828" s="268"/>
      <c r="AC1046828" s="269"/>
    </row>
    <row r="1046829" spans="1:29" s="119" customFormat="1">
      <c r="A1046829" s="254"/>
      <c r="B1046829" s="198"/>
      <c r="C1046829" s="265"/>
      <c r="D1046829" s="265"/>
      <c r="E1046829" s="198"/>
      <c r="G1046829" s="198"/>
      <c r="H1046829" s="198"/>
      <c r="I1046829" s="198"/>
      <c r="J1046829" s="198"/>
      <c r="K1046829" s="198"/>
      <c r="M1046829" s="198"/>
      <c r="N1046829" s="198"/>
      <c r="P1046829" s="2"/>
      <c r="U1046829" s="270"/>
      <c r="AA1046829" s="268"/>
      <c r="AC1046829" s="269"/>
    </row>
    <row r="1046830" spans="1:29" s="119" customFormat="1">
      <c r="A1046830" s="254"/>
      <c r="B1046830" s="198"/>
      <c r="C1046830" s="265"/>
      <c r="D1046830" s="265"/>
      <c r="E1046830" s="198"/>
      <c r="G1046830" s="198"/>
      <c r="H1046830" s="198"/>
      <c r="I1046830" s="198"/>
      <c r="J1046830" s="198"/>
      <c r="K1046830" s="198"/>
      <c r="M1046830" s="198"/>
      <c r="N1046830" s="198"/>
      <c r="P1046830" s="2"/>
      <c r="U1046830" s="270"/>
      <c r="AA1046830" s="268"/>
      <c r="AC1046830" s="269"/>
    </row>
    <row r="1046831" spans="1:29" s="119" customFormat="1">
      <c r="A1046831" s="254"/>
      <c r="B1046831" s="198"/>
      <c r="C1046831" s="265"/>
      <c r="D1046831" s="265"/>
      <c r="E1046831" s="198"/>
      <c r="G1046831" s="198"/>
      <c r="H1046831" s="198"/>
      <c r="I1046831" s="198"/>
      <c r="J1046831" s="198"/>
      <c r="K1046831" s="198"/>
      <c r="M1046831" s="198"/>
      <c r="N1046831" s="198"/>
      <c r="P1046831" s="2"/>
      <c r="U1046831" s="270"/>
      <c r="AA1046831" s="268"/>
      <c r="AC1046831" s="269"/>
    </row>
    <row r="1046832" spans="1:29" s="119" customFormat="1">
      <c r="A1046832" s="254"/>
      <c r="B1046832" s="198"/>
      <c r="C1046832" s="265"/>
      <c r="D1046832" s="265"/>
      <c r="E1046832" s="198"/>
      <c r="G1046832" s="198"/>
      <c r="H1046832" s="198"/>
      <c r="I1046832" s="198"/>
      <c r="J1046832" s="198"/>
      <c r="K1046832" s="198"/>
      <c r="M1046832" s="198"/>
      <c r="N1046832" s="198"/>
      <c r="P1046832" s="2"/>
      <c r="U1046832" s="270"/>
      <c r="AA1046832" s="268"/>
      <c r="AC1046832" s="269"/>
    </row>
    <row r="1046833" spans="1:29" s="119" customFormat="1">
      <c r="A1046833" s="254"/>
      <c r="B1046833" s="198"/>
      <c r="C1046833" s="265"/>
      <c r="D1046833" s="265"/>
      <c r="E1046833" s="198"/>
      <c r="G1046833" s="198"/>
      <c r="H1046833" s="198"/>
      <c r="I1046833" s="198"/>
      <c r="J1046833" s="198"/>
      <c r="K1046833" s="198"/>
      <c r="M1046833" s="198"/>
      <c r="N1046833" s="198"/>
      <c r="P1046833" s="2"/>
      <c r="U1046833" s="270"/>
      <c r="AA1046833" s="268"/>
      <c r="AC1046833" s="269"/>
    </row>
    <row r="1046834" spans="1:29" s="119" customFormat="1">
      <c r="A1046834" s="254"/>
      <c r="B1046834" s="198"/>
      <c r="C1046834" s="265"/>
      <c r="D1046834" s="265"/>
      <c r="E1046834" s="198"/>
      <c r="G1046834" s="198"/>
      <c r="H1046834" s="198"/>
      <c r="I1046834" s="198"/>
      <c r="J1046834" s="198"/>
      <c r="K1046834" s="198"/>
      <c r="M1046834" s="198"/>
      <c r="N1046834" s="198"/>
      <c r="P1046834" s="2"/>
      <c r="U1046834" s="270"/>
      <c r="AA1046834" s="268"/>
      <c r="AC1046834" s="269"/>
    </row>
    <row r="1046835" spans="1:29" s="119" customFormat="1">
      <c r="A1046835" s="254"/>
      <c r="B1046835" s="198"/>
      <c r="C1046835" s="265"/>
      <c r="D1046835" s="265"/>
      <c r="E1046835" s="198"/>
      <c r="G1046835" s="198"/>
      <c r="H1046835" s="198"/>
      <c r="I1046835" s="198"/>
      <c r="J1046835" s="198"/>
      <c r="K1046835" s="198"/>
      <c r="M1046835" s="198"/>
      <c r="N1046835" s="198"/>
      <c r="P1046835" s="2"/>
      <c r="U1046835" s="270"/>
      <c r="AA1046835" s="268"/>
      <c r="AC1046835" s="269"/>
    </row>
    <row r="1046836" spans="1:29" s="119" customFormat="1">
      <c r="A1046836" s="254"/>
      <c r="B1046836" s="198"/>
      <c r="C1046836" s="265"/>
      <c r="D1046836" s="265"/>
      <c r="E1046836" s="198"/>
      <c r="G1046836" s="198"/>
      <c r="H1046836" s="198"/>
      <c r="I1046836" s="198"/>
      <c r="J1046836" s="198"/>
      <c r="K1046836" s="198"/>
      <c r="M1046836" s="198"/>
      <c r="N1046836" s="198"/>
      <c r="P1046836" s="2"/>
      <c r="U1046836" s="270"/>
      <c r="AA1046836" s="268"/>
      <c r="AC1046836" s="269"/>
    </row>
    <row r="1046837" spans="1:29" s="119" customFormat="1">
      <c r="A1046837" s="254"/>
      <c r="B1046837" s="198"/>
      <c r="C1046837" s="265"/>
      <c r="D1046837" s="265"/>
      <c r="E1046837" s="198"/>
      <c r="G1046837" s="198"/>
      <c r="H1046837" s="198"/>
      <c r="I1046837" s="198"/>
      <c r="J1046837" s="198"/>
      <c r="K1046837" s="198"/>
      <c r="M1046837" s="198"/>
      <c r="N1046837" s="198"/>
      <c r="P1046837" s="2"/>
      <c r="U1046837" s="270"/>
      <c r="AA1046837" s="268"/>
      <c r="AC1046837" s="269"/>
    </row>
    <row r="1046838" spans="1:29" s="119" customFormat="1">
      <c r="A1046838" s="254"/>
      <c r="B1046838" s="198"/>
      <c r="C1046838" s="265"/>
      <c r="D1046838" s="265"/>
      <c r="E1046838" s="198"/>
      <c r="G1046838" s="198"/>
      <c r="H1046838" s="198"/>
      <c r="I1046838" s="198"/>
      <c r="J1046838" s="198"/>
      <c r="K1046838" s="198"/>
      <c r="M1046838" s="198"/>
      <c r="N1046838" s="198"/>
      <c r="P1046838" s="2"/>
      <c r="U1046838" s="270"/>
      <c r="AA1046838" s="268"/>
      <c r="AC1046838" s="269"/>
    </row>
    <row r="1046839" spans="1:29" s="119" customFormat="1">
      <c r="A1046839" s="254"/>
      <c r="B1046839" s="198"/>
      <c r="C1046839" s="265"/>
      <c r="D1046839" s="265"/>
      <c r="E1046839" s="198"/>
      <c r="G1046839" s="198"/>
      <c r="H1046839" s="198"/>
      <c r="I1046839" s="198"/>
      <c r="J1046839" s="198"/>
      <c r="K1046839" s="198"/>
      <c r="M1046839" s="198"/>
      <c r="N1046839" s="198"/>
      <c r="P1046839" s="2"/>
      <c r="U1046839" s="270"/>
      <c r="AA1046839" s="268"/>
      <c r="AC1046839" s="269"/>
    </row>
    <row r="1046840" spans="1:29" s="119" customFormat="1">
      <c r="A1046840" s="254"/>
      <c r="B1046840" s="198"/>
      <c r="C1046840" s="265"/>
      <c r="D1046840" s="265"/>
      <c r="E1046840" s="198"/>
      <c r="G1046840" s="198"/>
      <c r="H1046840" s="198"/>
      <c r="I1046840" s="198"/>
      <c r="J1046840" s="198"/>
      <c r="K1046840" s="198"/>
      <c r="M1046840" s="198"/>
      <c r="N1046840" s="198"/>
      <c r="P1046840" s="2"/>
      <c r="U1046840" s="270"/>
      <c r="AA1046840" s="268"/>
      <c r="AC1046840" s="269"/>
    </row>
    <row r="1046841" spans="1:29" s="119" customFormat="1">
      <c r="A1046841" s="254"/>
      <c r="B1046841" s="198"/>
      <c r="C1046841" s="265"/>
      <c r="D1046841" s="265"/>
      <c r="E1046841" s="198"/>
      <c r="G1046841" s="198"/>
      <c r="H1046841" s="198"/>
      <c r="I1046841" s="198"/>
      <c r="J1046841" s="198"/>
      <c r="K1046841" s="198"/>
      <c r="M1046841" s="198"/>
      <c r="N1046841" s="198"/>
      <c r="P1046841" s="2"/>
      <c r="U1046841" s="270"/>
      <c r="AA1046841" s="268"/>
      <c r="AC1046841" s="269"/>
    </row>
    <row r="1046842" spans="1:29" s="119" customFormat="1">
      <c r="A1046842" s="254"/>
      <c r="B1046842" s="198"/>
      <c r="C1046842" s="265"/>
      <c r="D1046842" s="265"/>
      <c r="E1046842" s="198"/>
      <c r="G1046842" s="198"/>
      <c r="H1046842" s="198"/>
      <c r="I1046842" s="198"/>
      <c r="J1046842" s="198"/>
      <c r="K1046842" s="198"/>
      <c r="M1046842" s="198"/>
      <c r="N1046842" s="198"/>
      <c r="P1046842" s="2"/>
      <c r="U1046842" s="270"/>
      <c r="AA1046842" s="268"/>
      <c r="AC1046842" s="269"/>
    </row>
    <row r="1046843" spans="1:29" s="119" customFormat="1">
      <c r="A1046843" s="254"/>
      <c r="B1046843" s="198"/>
      <c r="C1046843" s="265"/>
      <c r="D1046843" s="265"/>
      <c r="E1046843" s="198"/>
      <c r="G1046843" s="198"/>
      <c r="H1046843" s="198"/>
      <c r="I1046843" s="198"/>
      <c r="J1046843" s="198"/>
      <c r="K1046843" s="198"/>
      <c r="M1046843" s="198"/>
      <c r="N1046843" s="198"/>
      <c r="P1046843" s="2"/>
      <c r="U1046843" s="270"/>
      <c r="AA1046843" s="268"/>
      <c r="AC1046843" s="269"/>
    </row>
    <row r="1046844" spans="1:29" s="119" customFormat="1">
      <c r="A1046844" s="254"/>
      <c r="B1046844" s="198"/>
      <c r="C1046844" s="265"/>
      <c r="D1046844" s="265"/>
      <c r="E1046844" s="198"/>
      <c r="G1046844" s="198"/>
      <c r="H1046844" s="198"/>
      <c r="I1046844" s="198"/>
      <c r="J1046844" s="198"/>
      <c r="K1046844" s="198"/>
      <c r="M1046844" s="198"/>
      <c r="N1046844" s="198"/>
      <c r="P1046844" s="2"/>
      <c r="U1046844" s="270"/>
      <c r="AA1046844" s="268"/>
      <c r="AC1046844" s="269"/>
    </row>
    <row r="1046845" spans="1:29" s="119" customFormat="1">
      <c r="A1046845" s="254"/>
      <c r="B1046845" s="198"/>
      <c r="C1046845" s="265"/>
      <c r="D1046845" s="265"/>
      <c r="E1046845" s="198"/>
      <c r="G1046845" s="198"/>
      <c r="H1046845" s="198"/>
      <c r="I1046845" s="198"/>
      <c r="J1046845" s="198"/>
      <c r="K1046845" s="198"/>
      <c r="M1046845" s="198"/>
      <c r="N1046845" s="198"/>
      <c r="P1046845" s="2"/>
      <c r="U1046845" s="270"/>
      <c r="AA1046845" s="268"/>
      <c r="AC1046845" s="269"/>
    </row>
    <row r="1046846" spans="1:29" s="119" customFormat="1">
      <c r="A1046846" s="254"/>
      <c r="B1046846" s="198"/>
      <c r="C1046846" s="265"/>
      <c r="D1046846" s="265"/>
      <c r="E1046846" s="198"/>
      <c r="G1046846" s="198"/>
      <c r="H1046846" s="198"/>
      <c r="I1046846" s="198"/>
      <c r="J1046846" s="198"/>
      <c r="K1046846" s="198"/>
      <c r="M1046846" s="198"/>
      <c r="N1046846" s="198"/>
      <c r="P1046846" s="2"/>
      <c r="U1046846" s="270"/>
      <c r="AA1046846" s="268"/>
      <c r="AC1046846" s="269"/>
    </row>
    <row r="1046847" spans="1:29" s="119" customFormat="1">
      <c r="A1046847" s="254"/>
      <c r="B1046847" s="198"/>
      <c r="C1046847" s="265"/>
      <c r="D1046847" s="265"/>
      <c r="E1046847" s="198"/>
      <c r="G1046847" s="198"/>
      <c r="H1046847" s="198"/>
      <c r="I1046847" s="198"/>
      <c r="J1046847" s="198"/>
      <c r="K1046847" s="198"/>
      <c r="M1046847" s="198"/>
      <c r="N1046847" s="198"/>
      <c r="P1046847" s="2"/>
      <c r="U1046847" s="270"/>
      <c r="AA1046847" s="268"/>
      <c r="AC1046847" s="269"/>
    </row>
    <row r="1046848" spans="1:29" s="119" customFormat="1">
      <c r="A1046848" s="254"/>
      <c r="B1046848" s="198"/>
      <c r="C1046848" s="265"/>
      <c r="D1046848" s="265"/>
      <c r="E1046848" s="198"/>
      <c r="G1046848" s="198"/>
      <c r="H1046848" s="198"/>
      <c r="I1046848" s="198"/>
      <c r="J1046848" s="198"/>
      <c r="K1046848" s="198"/>
      <c r="M1046848" s="198"/>
      <c r="N1046848" s="198"/>
      <c r="P1046848" s="2"/>
      <c r="U1046848" s="270"/>
      <c r="AA1046848" s="268"/>
      <c r="AC1046848" s="269"/>
    </row>
    <row r="1046849" spans="1:29" s="119" customFormat="1">
      <c r="A1046849" s="254"/>
      <c r="B1046849" s="198"/>
      <c r="C1046849" s="265"/>
      <c r="D1046849" s="265"/>
      <c r="E1046849" s="198"/>
      <c r="G1046849" s="198"/>
      <c r="H1046849" s="198"/>
      <c r="I1046849" s="198"/>
      <c r="J1046849" s="198"/>
      <c r="K1046849" s="198"/>
      <c r="M1046849" s="198"/>
      <c r="N1046849" s="198"/>
      <c r="P1046849" s="2"/>
      <c r="U1046849" s="270"/>
      <c r="AA1046849" s="268"/>
      <c r="AC1046849" s="269"/>
    </row>
    <row r="1046850" spans="1:29" s="119" customFormat="1">
      <c r="A1046850" s="254"/>
      <c r="B1046850" s="198"/>
      <c r="C1046850" s="265"/>
      <c r="D1046850" s="265"/>
      <c r="E1046850" s="198"/>
      <c r="G1046850" s="198"/>
      <c r="H1046850" s="198"/>
      <c r="I1046850" s="198"/>
      <c r="J1046850" s="198"/>
      <c r="K1046850" s="198"/>
      <c r="M1046850" s="198"/>
      <c r="N1046850" s="198"/>
      <c r="P1046850" s="2"/>
      <c r="U1046850" s="270"/>
      <c r="AA1046850" s="268"/>
      <c r="AC1046850" s="269"/>
    </row>
    <row r="1046851" spans="1:29" s="119" customFormat="1">
      <c r="A1046851" s="254"/>
      <c r="B1046851" s="198"/>
      <c r="C1046851" s="265"/>
      <c r="D1046851" s="265"/>
      <c r="E1046851" s="198"/>
      <c r="G1046851" s="198"/>
      <c r="H1046851" s="198"/>
      <c r="I1046851" s="198"/>
      <c r="J1046851" s="198"/>
      <c r="K1046851" s="198"/>
      <c r="M1046851" s="198"/>
      <c r="N1046851" s="198"/>
      <c r="P1046851" s="2"/>
      <c r="U1046851" s="270"/>
      <c r="AA1046851" s="268"/>
      <c r="AC1046851" s="269"/>
    </row>
    <row r="1046852" spans="1:29" s="119" customFormat="1">
      <c r="A1046852" s="254"/>
      <c r="B1046852" s="198"/>
      <c r="C1046852" s="265"/>
      <c r="D1046852" s="265"/>
      <c r="E1046852" s="198"/>
      <c r="G1046852" s="198"/>
      <c r="H1046852" s="198"/>
      <c r="I1046852" s="198"/>
      <c r="J1046852" s="198"/>
      <c r="K1046852" s="198"/>
      <c r="M1046852" s="198"/>
      <c r="N1046852" s="198"/>
      <c r="P1046852" s="2"/>
      <c r="U1046852" s="270"/>
      <c r="AA1046852" s="268"/>
      <c r="AC1046852" s="269"/>
    </row>
    <row r="1046853" spans="1:29" s="119" customFormat="1">
      <c r="A1046853" s="254"/>
      <c r="B1046853" s="198"/>
      <c r="C1046853" s="265"/>
      <c r="D1046853" s="265"/>
      <c r="E1046853" s="198"/>
      <c r="G1046853" s="198"/>
      <c r="H1046853" s="198"/>
      <c r="I1046853" s="198"/>
      <c r="J1046853" s="198"/>
      <c r="K1046853" s="198"/>
      <c r="M1046853" s="198"/>
      <c r="N1046853" s="198"/>
      <c r="P1046853" s="2"/>
      <c r="U1046853" s="270"/>
      <c r="AA1046853" s="268"/>
      <c r="AC1046853" s="269"/>
    </row>
    <row r="1046854" spans="1:29" s="119" customFormat="1">
      <c r="A1046854" s="254"/>
      <c r="B1046854" s="198"/>
      <c r="C1046854" s="265"/>
      <c r="D1046854" s="265"/>
      <c r="E1046854" s="198"/>
      <c r="G1046854" s="198"/>
      <c r="H1046854" s="198"/>
      <c r="I1046854" s="198"/>
      <c r="J1046854" s="198"/>
      <c r="K1046854" s="198"/>
      <c r="M1046854" s="198"/>
      <c r="N1046854" s="198"/>
      <c r="P1046854" s="2"/>
      <c r="U1046854" s="270"/>
      <c r="AA1046854" s="268"/>
      <c r="AC1046854" s="269"/>
    </row>
    <row r="1046855" spans="1:29" s="119" customFormat="1">
      <c r="A1046855" s="254"/>
      <c r="B1046855" s="198"/>
      <c r="C1046855" s="265"/>
      <c r="D1046855" s="265"/>
      <c r="E1046855" s="198"/>
      <c r="G1046855" s="198"/>
      <c r="H1046855" s="198"/>
      <c r="I1046855" s="198"/>
      <c r="J1046855" s="198"/>
      <c r="K1046855" s="198"/>
      <c r="M1046855" s="198"/>
      <c r="N1046855" s="198"/>
      <c r="P1046855" s="2"/>
      <c r="U1046855" s="270"/>
      <c r="AA1046855" s="268"/>
      <c r="AC1046855" s="269"/>
    </row>
    <row r="1046856" spans="1:29" s="119" customFormat="1">
      <c r="A1046856" s="254"/>
      <c r="B1046856" s="198"/>
      <c r="C1046856" s="265"/>
      <c r="D1046856" s="265"/>
      <c r="E1046856" s="198"/>
      <c r="G1046856" s="198"/>
      <c r="H1046856" s="198"/>
      <c r="I1046856" s="198"/>
      <c r="J1046856" s="198"/>
      <c r="K1046856" s="198"/>
      <c r="M1046856" s="198"/>
      <c r="N1046856" s="198"/>
      <c r="P1046856" s="2"/>
      <c r="U1046856" s="270"/>
      <c r="AA1046856" s="268"/>
      <c r="AC1046856" s="269"/>
    </row>
    <row r="1046857" spans="1:29" s="119" customFormat="1">
      <c r="A1046857" s="254"/>
      <c r="B1046857" s="198"/>
      <c r="C1046857" s="265"/>
      <c r="D1046857" s="265"/>
      <c r="E1046857" s="198"/>
      <c r="G1046857" s="198"/>
      <c r="H1046857" s="198"/>
      <c r="I1046857" s="198"/>
      <c r="J1046857" s="198"/>
      <c r="K1046857" s="198"/>
      <c r="M1046857" s="198"/>
      <c r="N1046857" s="198"/>
      <c r="P1046857" s="2"/>
      <c r="U1046857" s="270"/>
      <c r="AA1046857" s="268"/>
      <c r="AC1046857" s="269"/>
    </row>
    <row r="1046858" spans="1:29" s="119" customFormat="1">
      <c r="A1046858" s="254"/>
      <c r="B1046858" s="198"/>
      <c r="C1046858" s="265"/>
      <c r="D1046858" s="265"/>
      <c r="E1046858" s="198"/>
      <c r="G1046858" s="198"/>
      <c r="H1046858" s="198"/>
      <c r="I1046858" s="198"/>
      <c r="J1046858" s="198"/>
      <c r="K1046858" s="198"/>
      <c r="M1046858" s="198"/>
      <c r="N1046858" s="198"/>
      <c r="P1046858" s="2"/>
      <c r="U1046858" s="270"/>
      <c r="AA1046858" s="268"/>
      <c r="AC1046858" s="269"/>
    </row>
    <row r="1046859" spans="1:29" s="119" customFormat="1">
      <c r="A1046859" s="254"/>
      <c r="B1046859" s="198"/>
      <c r="C1046859" s="265"/>
      <c r="D1046859" s="265"/>
      <c r="E1046859" s="198"/>
      <c r="G1046859" s="198"/>
      <c r="H1046859" s="198"/>
      <c r="I1046859" s="198"/>
      <c r="J1046859" s="198"/>
      <c r="K1046859" s="198"/>
      <c r="M1046859" s="198"/>
      <c r="N1046859" s="198"/>
      <c r="P1046859" s="2"/>
      <c r="U1046859" s="270"/>
      <c r="AA1046859" s="268"/>
      <c r="AC1046859" s="269"/>
    </row>
    <row r="1046860" spans="1:29" s="119" customFormat="1">
      <c r="A1046860" s="254"/>
      <c r="B1046860" s="198"/>
      <c r="C1046860" s="265"/>
      <c r="D1046860" s="265"/>
      <c r="E1046860" s="198"/>
      <c r="G1046860" s="198"/>
      <c r="H1046860" s="198"/>
      <c r="I1046860" s="198"/>
      <c r="J1046860" s="198"/>
      <c r="K1046860" s="198"/>
      <c r="M1046860" s="198"/>
      <c r="N1046860" s="198"/>
      <c r="P1046860" s="2"/>
      <c r="U1046860" s="270"/>
      <c r="AA1046860" s="268"/>
      <c r="AC1046860" s="269"/>
    </row>
    <row r="1046861" spans="1:29" s="119" customFormat="1">
      <c r="A1046861" s="254"/>
      <c r="B1046861" s="198"/>
      <c r="C1046861" s="265"/>
      <c r="D1046861" s="265"/>
      <c r="E1046861" s="198"/>
      <c r="G1046861" s="198"/>
      <c r="H1046861" s="198"/>
      <c r="I1046861" s="198"/>
      <c r="J1046861" s="198"/>
      <c r="K1046861" s="198"/>
      <c r="M1046861" s="198"/>
      <c r="N1046861" s="198"/>
      <c r="P1046861" s="2"/>
      <c r="U1046861" s="270"/>
      <c r="AA1046861" s="268"/>
      <c r="AC1046861" s="269"/>
    </row>
    <row r="1046862" spans="1:29" s="119" customFormat="1">
      <c r="A1046862" s="254"/>
      <c r="B1046862" s="198"/>
      <c r="C1046862" s="265"/>
      <c r="D1046862" s="265"/>
      <c r="E1046862" s="198"/>
      <c r="G1046862" s="198"/>
      <c r="H1046862" s="198"/>
      <c r="I1046862" s="198"/>
      <c r="J1046862" s="198"/>
      <c r="K1046862" s="198"/>
      <c r="M1046862" s="198"/>
      <c r="N1046862" s="198"/>
      <c r="P1046862" s="2"/>
      <c r="U1046862" s="270"/>
      <c r="AA1046862" s="268"/>
      <c r="AC1046862" s="269"/>
    </row>
    <row r="1046863" spans="1:29" s="119" customFormat="1">
      <c r="A1046863" s="254"/>
      <c r="B1046863" s="198"/>
      <c r="C1046863" s="265"/>
      <c r="D1046863" s="265"/>
      <c r="E1046863" s="198"/>
      <c r="G1046863" s="198"/>
      <c r="H1046863" s="198"/>
      <c r="I1046863" s="198"/>
      <c r="J1046863" s="198"/>
      <c r="K1046863" s="198"/>
      <c r="M1046863" s="198"/>
      <c r="N1046863" s="198"/>
      <c r="P1046863" s="2"/>
      <c r="U1046863" s="270"/>
      <c r="AA1046863" s="268"/>
      <c r="AC1046863" s="269"/>
    </row>
    <row r="1046864" spans="1:29" s="119" customFormat="1">
      <c r="A1046864" s="254"/>
      <c r="B1046864" s="198"/>
      <c r="C1046864" s="265"/>
      <c r="D1046864" s="265"/>
      <c r="E1046864" s="198"/>
      <c r="G1046864" s="198"/>
      <c r="H1046864" s="198"/>
      <c r="I1046864" s="198"/>
      <c r="J1046864" s="198"/>
      <c r="K1046864" s="198"/>
      <c r="M1046864" s="198"/>
      <c r="N1046864" s="198"/>
      <c r="P1046864" s="2"/>
      <c r="U1046864" s="270"/>
      <c r="AA1046864" s="268"/>
      <c r="AC1046864" s="269"/>
    </row>
    <row r="1046865" spans="1:29" s="119" customFormat="1">
      <c r="A1046865" s="254"/>
      <c r="B1046865" s="198"/>
      <c r="C1046865" s="265"/>
      <c r="D1046865" s="265"/>
      <c r="E1046865" s="198"/>
      <c r="G1046865" s="198"/>
      <c r="H1046865" s="198"/>
      <c r="I1046865" s="198"/>
      <c r="J1046865" s="198"/>
      <c r="K1046865" s="198"/>
      <c r="M1046865" s="198"/>
      <c r="N1046865" s="198"/>
      <c r="P1046865" s="2"/>
      <c r="U1046865" s="270"/>
      <c r="AA1046865" s="268"/>
      <c r="AC1046865" s="269"/>
    </row>
    <row r="1046866" spans="1:29" s="119" customFormat="1">
      <c r="A1046866" s="254"/>
      <c r="B1046866" s="198"/>
      <c r="C1046866" s="265"/>
      <c r="D1046866" s="265"/>
      <c r="E1046866" s="198"/>
      <c r="G1046866" s="198"/>
      <c r="H1046866" s="198"/>
      <c r="I1046866" s="198"/>
      <c r="J1046866" s="198"/>
      <c r="K1046866" s="198"/>
      <c r="M1046866" s="198"/>
      <c r="N1046866" s="198"/>
      <c r="P1046866" s="2"/>
      <c r="U1046866" s="270"/>
      <c r="AA1046866" s="268"/>
      <c r="AC1046866" s="269"/>
    </row>
    <row r="1046867" spans="1:29" s="119" customFormat="1">
      <c r="A1046867" s="254"/>
      <c r="B1046867" s="198"/>
      <c r="C1046867" s="265"/>
      <c r="D1046867" s="265"/>
      <c r="E1046867" s="198"/>
      <c r="G1046867" s="198"/>
      <c r="H1046867" s="198"/>
      <c r="I1046867" s="198"/>
      <c r="J1046867" s="198"/>
      <c r="K1046867" s="198"/>
      <c r="M1046867" s="198"/>
      <c r="N1046867" s="198"/>
      <c r="P1046867" s="2"/>
      <c r="U1046867" s="270"/>
      <c r="AA1046867" s="268"/>
      <c r="AC1046867" s="269"/>
    </row>
    <row r="1046868" spans="1:29" s="119" customFormat="1">
      <c r="A1046868" s="254"/>
      <c r="B1046868" s="198"/>
      <c r="C1046868" s="265"/>
      <c r="D1046868" s="265"/>
      <c r="E1046868" s="198"/>
      <c r="G1046868" s="198"/>
      <c r="H1046868" s="198"/>
      <c r="I1046868" s="198"/>
      <c r="J1046868" s="198"/>
      <c r="K1046868" s="198"/>
      <c r="M1046868" s="198"/>
      <c r="N1046868" s="198"/>
      <c r="P1046868" s="2"/>
      <c r="U1046868" s="270"/>
      <c r="AA1046868" s="268"/>
      <c r="AC1046868" s="269"/>
    </row>
    <row r="1046869" spans="1:29" s="119" customFormat="1">
      <c r="A1046869" s="254"/>
      <c r="B1046869" s="198"/>
      <c r="C1046869" s="265"/>
      <c r="D1046869" s="265"/>
      <c r="E1046869" s="198"/>
      <c r="G1046869" s="198"/>
      <c r="H1046869" s="198"/>
      <c r="I1046869" s="198"/>
      <c r="J1046869" s="198"/>
      <c r="K1046869" s="198"/>
      <c r="M1046869" s="198"/>
      <c r="N1046869" s="198"/>
      <c r="P1046869" s="2"/>
      <c r="U1046869" s="270"/>
      <c r="AA1046869" s="268"/>
      <c r="AC1046869" s="269"/>
    </row>
    <row r="1046870" spans="1:29" s="119" customFormat="1">
      <c r="A1046870" s="254"/>
      <c r="B1046870" s="198"/>
      <c r="C1046870" s="265"/>
      <c r="D1046870" s="265"/>
      <c r="E1046870" s="198"/>
      <c r="G1046870" s="198"/>
      <c r="H1046870" s="198"/>
      <c r="I1046870" s="198"/>
      <c r="J1046870" s="198"/>
      <c r="K1046870" s="198"/>
      <c r="M1046870" s="198"/>
      <c r="N1046870" s="198"/>
      <c r="P1046870" s="2"/>
      <c r="U1046870" s="270"/>
      <c r="AA1046870" s="268"/>
      <c r="AC1046870" s="269"/>
    </row>
    <row r="1046871" spans="1:29" s="119" customFormat="1">
      <c r="A1046871" s="254"/>
      <c r="B1046871" s="198"/>
      <c r="C1046871" s="265"/>
      <c r="D1046871" s="265"/>
      <c r="E1046871" s="198"/>
      <c r="G1046871" s="198"/>
      <c r="H1046871" s="198"/>
      <c r="I1046871" s="198"/>
      <c r="J1046871" s="198"/>
      <c r="K1046871" s="198"/>
      <c r="M1046871" s="198"/>
      <c r="N1046871" s="198"/>
      <c r="P1046871" s="2"/>
      <c r="U1046871" s="270"/>
      <c r="AA1046871" s="268"/>
      <c r="AC1046871" s="269"/>
    </row>
    <row r="1046872" spans="1:29" s="119" customFormat="1">
      <c r="A1046872" s="254"/>
      <c r="B1046872" s="198"/>
      <c r="C1046872" s="265"/>
      <c r="D1046872" s="265"/>
      <c r="E1046872" s="198"/>
      <c r="G1046872" s="198"/>
      <c r="H1046872" s="198"/>
      <c r="I1046872" s="198"/>
      <c r="J1046872" s="198"/>
      <c r="K1046872" s="198"/>
      <c r="M1046872" s="198"/>
      <c r="N1046872" s="198"/>
      <c r="P1046872" s="2"/>
      <c r="U1046872" s="270"/>
      <c r="AA1046872" s="268"/>
      <c r="AC1046872" s="269"/>
    </row>
    <row r="1046873" spans="1:29" s="119" customFormat="1">
      <c r="A1046873" s="254"/>
      <c r="B1046873" s="198"/>
      <c r="C1046873" s="265"/>
      <c r="D1046873" s="265"/>
      <c r="E1046873" s="198"/>
      <c r="G1046873" s="198"/>
      <c r="H1046873" s="198"/>
      <c r="I1046873" s="198"/>
      <c r="J1046873" s="198"/>
      <c r="K1046873" s="198"/>
      <c r="M1046873" s="198"/>
      <c r="N1046873" s="198"/>
      <c r="P1046873" s="2"/>
      <c r="U1046873" s="270"/>
      <c r="AA1046873" s="268"/>
      <c r="AC1046873" s="269"/>
    </row>
    <row r="1046874" spans="1:29" s="119" customFormat="1">
      <c r="A1046874" s="254"/>
      <c r="B1046874" s="198"/>
      <c r="C1046874" s="265"/>
      <c r="D1046874" s="265"/>
      <c r="E1046874" s="198"/>
      <c r="G1046874" s="198"/>
      <c r="H1046874" s="198"/>
      <c r="I1046874" s="198"/>
      <c r="J1046874" s="198"/>
      <c r="K1046874" s="198"/>
      <c r="M1046874" s="198"/>
      <c r="N1046874" s="198"/>
      <c r="P1046874" s="2"/>
      <c r="U1046874" s="270"/>
      <c r="AA1046874" s="268"/>
      <c r="AC1046874" s="269"/>
    </row>
    <row r="1046875" spans="1:29" s="119" customFormat="1">
      <c r="A1046875" s="254"/>
      <c r="B1046875" s="198"/>
      <c r="C1046875" s="265"/>
      <c r="D1046875" s="265"/>
      <c r="E1046875" s="198"/>
      <c r="G1046875" s="198"/>
      <c r="H1046875" s="198"/>
      <c r="I1046875" s="198"/>
      <c r="J1046875" s="198"/>
      <c r="K1046875" s="198"/>
      <c r="M1046875" s="198"/>
      <c r="N1046875" s="198"/>
      <c r="P1046875" s="2"/>
      <c r="U1046875" s="270"/>
      <c r="AA1046875" s="268"/>
      <c r="AC1046875" s="269"/>
    </row>
    <row r="1046876" spans="1:29" s="119" customFormat="1">
      <c r="A1046876" s="254"/>
      <c r="B1046876" s="198"/>
      <c r="C1046876" s="265"/>
      <c r="D1046876" s="265"/>
      <c r="E1046876" s="198"/>
      <c r="G1046876" s="198"/>
      <c r="H1046876" s="198"/>
      <c r="I1046876" s="198"/>
      <c r="J1046876" s="198"/>
      <c r="K1046876" s="198"/>
      <c r="M1046876" s="198"/>
      <c r="N1046876" s="198"/>
      <c r="P1046876" s="2"/>
      <c r="U1046876" s="270"/>
      <c r="AA1046876" s="268"/>
      <c r="AC1046876" s="269"/>
    </row>
    <row r="1046877" spans="1:29" s="119" customFormat="1">
      <c r="A1046877" s="254"/>
      <c r="B1046877" s="198"/>
      <c r="C1046877" s="265"/>
      <c r="D1046877" s="265"/>
      <c r="E1046877" s="198"/>
      <c r="G1046877" s="198"/>
      <c r="H1046877" s="198"/>
      <c r="I1046877" s="198"/>
      <c r="J1046877" s="198"/>
      <c r="K1046877" s="198"/>
      <c r="M1046877" s="198"/>
      <c r="N1046877" s="198"/>
      <c r="P1046877" s="2"/>
      <c r="U1046877" s="270"/>
      <c r="AA1046877" s="268"/>
      <c r="AC1046877" s="269"/>
    </row>
    <row r="1046878" spans="1:29" s="119" customFormat="1">
      <c r="A1046878" s="254"/>
      <c r="B1046878" s="198"/>
      <c r="C1046878" s="265"/>
      <c r="D1046878" s="265"/>
      <c r="E1046878" s="198"/>
      <c r="G1046878" s="198"/>
      <c r="H1046878" s="198"/>
      <c r="I1046878" s="198"/>
      <c r="J1046878" s="198"/>
      <c r="K1046878" s="198"/>
      <c r="M1046878" s="198"/>
      <c r="N1046878" s="198"/>
      <c r="P1046878" s="2"/>
      <c r="U1046878" s="270"/>
      <c r="AA1046878" s="268"/>
      <c r="AC1046878" s="269"/>
    </row>
    <row r="1046879" spans="1:29" s="119" customFormat="1">
      <c r="A1046879" s="254"/>
      <c r="B1046879" s="198"/>
      <c r="C1046879" s="265"/>
      <c r="D1046879" s="265"/>
      <c r="E1046879" s="198"/>
      <c r="G1046879" s="198"/>
      <c r="H1046879" s="198"/>
      <c r="I1046879" s="198"/>
      <c r="J1046879" s="198"/>
      <c r="K1046879" s="198"/>
      <c r="M1046879" s="198"/>
      <c r="N1046879" s="198"/>
      <c r="P1046879" s="2"/>
      <c r="U1046879" s="270"/>
      <c r="AA1046879" s="268"/>
      <c r="AC1046879" s="269"/>
    </row>
    <row r="1046880" spans="1:29" s="119" customFormat="1">
      <c r="A1046880" s="254"/>
      <c r="B1046880" s="198"/>
      <c r="C1046880" s="265"/>
      <c r="D1046880" s="265"/>
      <c r="E1046880" s="198"/>
      <c r="G1046880" s="198"/>
      <c r="H1046880" s="198"/>
      <c r="I1046880" s="198"/>
      <c r="J1046880" s="198"/>
      <c r="K1046880" s="198"/>
      <c r="M1046880" s="198"/>
      <c r="N1046880" s="198"/>
      <c r="P1046880" s="2"/>
      <c r="U1046880" s="270"/>
      <c r="AA1046880" s="268"/>
      <c r="AC1046880" s="269"/>
    </row>
    <row r="1046881" spans="1:29" s="119" customFormat="1">
      <c r="A1046881" s="254"/>
      <c r="B1046881" s="198"/>
      <c r="C1046881" s="265"/>
      <c r="D1046881" s="265"/>
      <c r="E1046881" s="198"/>
      <c r="G1046881" s="198"/>
      <c r="H1046881" s="198"/>
      <c r="I1046881" s="198"/>
      <c r="J1046881" s="198"/>
      <c r="K1046881" s="198"/>
      <c r="M1046881" s="198"/>
      <c r="N1046881" s="198"/>
      <c r="P1046881" s="2"/>
      <c r="U1046881" s="270"/>
      <c r="AA1046881" s="268"/>
      <c r="AC1046881" s="269"/>
    </row>
    <row r="1046882" spans="1:29" s="119" customFormat="1">
      <c r="A1046882" s="254"/>
      <c r="B1046882" s="198"/>
      <c r="C1046882" s="265"/>
      <c r="D1046882" s="265"/>
      <c r="E1046882" s="198"/>
      <c r="G1046882" s="198"/>
      <c r="H1046882" s="198"/>
      <c r="I1046882" s="198"/>
      <c r="J1046882" s="198"/>
      <c r="K1046882" s="198"/>
      <c r="M1046882" s="198"/>
      <c r="N1046882" s="198"/>
      <c r="P1046882" s="2"/>
      <c r="U1046882" s="270"/>
      <c r="AA1046882" s="268"/>
      <c r="AC1046882" s="269"/>
    </row>
    <row r="1046883" spans="1:29" s="119" customFormat="1">
      <c r="A1046883" s="254"/>
      <c r="B1046883" s="198"/>
      <c r="C1046883" s="265"/>
      <c r="D1046883" s="265"/>
      <c r="E1046883" s="198"/>
      <c r="G1046883" s="198"/>
      <c r="H1046883" s="198"/>
      <c r="I1046883" s="198"/>
      <c r="J1046883" s="198"/>
      <c r="K1046883" s="198"/>
      <c r="M1046883" s="198"/>
      <c r="N1046883" s="198"/>
      <c r="P1046883" s="2"/>
      <c r="U1046883" s="270"/>
      <c r="AA1046883" s="268"/>
      <c r="AC1046883" s="269"/>
    </row>
    <row r="1046884" spans="1:29" s="119" customFormat="1">
      <c r="A1046884" s="254"/>
      <c r="B1046884" s="198"/>
      <c r="C1046884" s="265"/>
      <c r="D1046884" s="265"/>
      <c r="E1046884" s="198"/>
      <c r="G1046884" s="198"/>
      <c r="H1046884" s="198"/>
      <c r="I1046884" s="198"/>
      <c r="J1046884" s="198"/>
      <c r="K1046884" s="198"/>
      <c r="M1046884" s="198"/>
      <c r="N1046884" s="198"/>
      <c r="P1046884" s="2"/>
      <c r="U1046884" s="270"/>
      <c r="AA1046884" s="268"/>
      <c r="AC1046884" s="269"/>
    </row>
    <row r="1046885" spans="1:29" s="119" customFormat="1">
      <c r="A1046885" s="254"/>
      <c r="B1046885" s="198"/>
      <c r="C1046885" s="265"/>
      <c r="D1046885" s="265"/>
      <c r="E1046885" s="198"/>
      <c r="G1046885" s="198"/>
      <c r="H1046885" s="198"/>
      <c r="I1046885" s="198"/>
      <c r="J1046885" s="198"/>
      <c r="K1046885" s="198"/>
      <c r="M1046885" s="198"/>
      <c r="N1046885" s="198"/>
      <c r="P1046885" s="2"/>
      <c r="U1046885" s="270"/>
      <c r="AA1046885" s="268"/>
      <c r="AC1046885" s="269"/>
    </row>
    <row r="1046886" spans="1:29" s="119" customFormat="1">
      <c r="A1046886" s="254"/>
      <c r="B1046886" s="198"/>
      <c r="C1046886" s="265"/>
      <c r="D1046886" s="265"/>
      <c r="E1046886" s="198"/>
      <c r="G1046886" s="198"/>
      <c r="H1046886" s="198"/>
      <c r="I1046886" s="198"/>
      <c r="J1046886" s="198"/>
      <c r="K1046886" s="198"/>
      <c r="M1046886" s="198"/>
      <c r="N1046886" s="198"/>
      <c r="P1046886" s="2"/>
      <c r="U1046886" s="270"/>
      <c r="AA1046886" s="268"/>
      <c r="AC1046886" s="269"/>
    </row>
    <row r="1046887" spans="1:29" s="119" customFormat="1">
      <c r="A1046887" s="254"/>
      <c r="B1046887" s="198"/>
      <c r="C1046887" s="265"/>
      <c r="D1046887" s="265"/>
      <c r="E1046887" s="198"/>
      <c r="G1046887" s="198"/>
      <c r="H1046887" s="198"/>
      <c r="I1046887" s="198"/>
      <c r="J1046887" s="198"/>
      <c r="K1046887" s="198"/>
      <c r="M1046887" s="198"/>
      <c r="N1046887" s="198"/>
      <c r="P1046887" s="2"/>
      <c r="U1046887" s="270"/>
      <c r="AA1046887" s="268"/>
      <c r="AC1046887" s="269"/>
    </row>
    <row r="1046888" spans="1:29" s="119" customFormat="1">
      <c r="A1046888" s="254"/>
      <c r="B1046888" s="198"/>
      <c r="C1046888" s="265"/>
      <c r="D1046888" s="265"/>
      <c r="E1046888" s="198"/>
      <c r="G1046888" s="198"/>
      <c r="H1046888" s="198"/>
      <c r="I1046888" s="198"/>
      <c r="J1046888" s="198"/>
      <c r="K1046888" s="198"/>
      <c r="M1046888" s="198"/>
      <c r="N1046888" s="198"/>
      <c r="P1046888" s="2"/>
      <c r="U1046888" s="270"/>
      <c r="AA1046888" s="268"/>
      <c r="AC1046888" s="269"/>
    </row>
    <row r="1046889" spans="1:29" s="119" customFormat="1">
      <c r="A1046889" s="254"/>
      <c r="B1046889" s="198"/>
      <c r="C1046889" s="265"/>
      <c r="D1046889" s="265"/>
      <c r="E1046889" s="198"/>
      <c r="G1046889" s="198"/>
      <c r="H1046889" s="198"/>
      <c r="I1046889" s="198"/>
      <c r="J1046889" s="198"/>
      <c r="K1046889" s="198"/>
      <c r="M1046889" s="198"/>
      <c r="N1046889" s="198"/>
      <c r="P1046889" s="2"/>
      <c r="U1046889" s="270"/>
      <c r="AA1046889" s="268"/>
      <c r="AC1046889" s="269"/>
    </row>
    <row r="1046890" spans="1:29" s="119" customFormat="1">
      <c r="A1046890" s="254"/>
      <c r="B1046890" s="198"/>
      <c r="C1046890" s="265"/>
      <c r="D1046890" s="265"/>
      <c r="E1046890" s="198"/>
      <c r="G1046890" s="198"/>
      <c r="H1046890" s="198"/>
      <c r="I1046890" s="198"/>
      <c r="J1046890" s="198"/>
      <c r="K1046890" s="198"/>
      <c r="M1046890" s="198"/>
      <c r="N1046890" s="198"/>
      <c r="P1046890" s="2"/>
      <c r="U1046890" s="270"/>
      <c r="AA1046890" s="268"/>
      <c r="AC1046890" s="269"/>
    </row>
    <row r="1046891" spans="1:29" s="119" customFormat="1">
      <c r="A1046891" s="254"/>
      <c r="B1046891" s="198"/>
      <c r="C1046891" s="265"/>
      <c r="D1046891" s="265"/>
      <c r="E1046891" s="198"/>
      <c r="G1046891" s="198"/>
      <c r="H1046891" s="198"/>
      <c r="I1046891" s="198"/>
      <c r="J1046891" s="198"/>
      <c r="K1046891" s="198"/>
      <c r="M1046891" s="198"/>
      <c r="N1046891" s="198"/>
      <c r="P1046891" s="2"/>
      <c r="U1046891" s="270"/>
      <c r="AA1046891" s="268"/>
      <c r="AC1046891" s="269"/>
    </row>
    <row r="1046892" spans="1:29" s="119" customFormat="1">
      <c r="A1046892" s="254"/>
      <c r="B1046892" s="198"/>
      <c r="C1046892" s="265"/>
      <c r="D1046892" s="265"/>
      <c r="E1046892" s="198"/>
      <c r="G1046892" s="198"/>
      <c r="H1046892" s="198"/>
      <c r="I1046892" s="198"/>
      <c r="J1046892" s="198"/>
      <c r="K1046892" s="198"/>
      <c r="M1046892" s="198"/>
      <c r="N1046892" s="198"/>
      <c r="P1046892" s="2"/>
      <c r="U1046892" s="270"/>
      <c r="AA1046892" s="268"/>
      <c r="AC1046892" s="269"/>
    </row>
    <row r="1046893" spans="1:29" s="119" customFormat="1">
      <c r="A1046893" s="254"/>
      <c r="B1046893" s="198"/>
      <c r="C1046893" s="265"/>
      <c r="D1046893" s="265"/>
      <c r="E1046893" s="198"/>
      <c r="G1046893" s="198"/>
      <c r="H1046893" s="198"/>
      <c r="I1046893" s="198"/>
      <c r="J1046893" s="198"/>
      <c r="K1046893" s="198"/>
      <c r="M1046893" s="198"/>
      <c r="N1046893" s="198"/>
      <c r="P1046893" s="2"/>
      <c r="U1046893" s="270"/>
      <c r="AA1046893" s="268"/>
      <c r="AC1046893" s="269"/>
    </row>
    <row r="1046894" spans="1:29" s="119" customFormat="1">
      <c r="A1046894" s="254"/>
      <c r="B1046894" s="198"/>
      <c r="C1046894" s="265"/>
      <c r="D1046894" s="265"/>
      <c r="E1046894" s="198"/>
      <c r="G1046894" s="198"/>
      <c r="H1046894" s="198"/>
      <c r="I1046894" s="198"/>
      <c r="J1046894" s="198"/>
      <c r="K1046894" s="198"/>
      <c r="M1046894" s="198"/>
      <c r="N1046894" s="198"/>
      <c r="P1046894" s="2"/>
      <c r="U1046894" s="270"/>
      <c r="AA1046894" s="268"/>
      <c r="AC1046894" s="269"/>
    </row>
    <row r="1046895" spans="1:29" s="119" customFormat="1">
      <c r="A1046895" s="254"/>
      <c r="B1046895" s="198"/>
      <c r="C1046895" s="265"/>
      <c r="D1046895" s="265"/>
      <c r="E1046895" s="198"/>
      <c r="G1046895" s="198"/>
      <c r="H1046895" s="198"/>
      <c r="I1046895" s="198"/>
      <c r="J1046895" s="198"/>
      <c r="K1046895" s="198"/>
      <c r="M1046895" s="198"/>
      <c r="N1046895" s="198"/>
      <c r="P1046895" s="2"/>
      <c r="U1046895" s="270"/>
      <c r="AA1046895" s="268"/>
      <c r="AC1046895" s="269"/>
    </row>
    <row r="1046896" spans="1:29" s="119" customFormat="1">
      <c r="A1046896" s="254"/>
      <c r="B1046896" s="198"/>
      <c r="C1046896" s="265"/>
      <c r="D1046896" s="265"/>
      <c r="E1046896" s="198"/>
      <c r="G1046896" s="198"/>
      <c r="H1046896" s="198"/>
      <c r="I1046896" s="198"/>
      <c r="J1046896" s="198"/>
      <c r="K1046896" s="198"/>
      <c r="M1046896" s="198"/>
      <c r="N1046896" s="198"/>
      <c r="P1046896" s="2"/>
      <c r="U1046896" s="270"/>
      <c r="AA1046896" s="268"/>
      <c r="AC1046896" s="269"/>
    </row>
    <row r="1046897" spans="1:29" s="119" customFormat="1">
      <c r="A1046897" s="254"/>
      <c r="B1046897" s="198"/>
      <c r="C1046897" s="265"/>
      <c r="D1046897" s="265"/>
      <c r="E1046897" s="198"/>
      <c r="G1046897" s="198"/>
      <c r="H1046897" s="198"/>
      <c r="I1046897" s="198"/>
      <c r="J1046897" s="198"/>
      <c r="K1046897" s="198"/>
      <c r="M1046897" s="198"/>
      <c r="N1046897" s="198"/>
      <c r="P1046897" s="2"/>
      <c r="U1046897" s="270"/>
      <c r="AA1046897" s="268"/>
      <c r="AC1046897" s="269"/>
    </row>
    <row r="1046898" spans="1:29" s="119" customFormat="1">
      <c r="A1046898" s="254"/>
      <c r="B1046898" s="198"/>
      <c r="C1046898" s="265"/>
      <c r="D1046898" s="265"/>
      <c r="E1046898" s="198"/>
      <c r="G1046898" s="198"/>
      <c r="H1046898" s="198"/>
      <c r="I1046898" s="198"/>
      <c r="J1046898" s="198"/>
      <c r="K1046898" s="198"/>
      <c r="M1046898" s="198"/>
      <c r="N1046898" s="198"/>
      <c r="P1046898" s="2"/>
      <c r="U1046898" s="270"/>
      <c r="AA1046898" s="268"/>
      <c r="AC1046898" s="269"/>
    </row>
    <row r="1046899" spans="1:29" s="119" customFormat="1">
      <c r="A1046899" s="254"/>
      <c r="B1046899" s="198"/>
      <c r="C1046899" s="265"/>
      <c r="D1046899" s="265"/>
      <c r="E1046899" s="198"/>
      <c r="G1046899" s="198"/>
      <c r="H1046899" s="198"/>
      <c r="I1046899" s="198"/>
      <c r="J1046899" s="198"/>
      <c r="K1046899" s="198"/>
      <c r="M1046899" s="198"/>
      <c r="N1046899" s="198"/>
      <c r="P1046899" s="2"/>
      <c r="U1046899" s="270"/>
      <c r="AA1046899" s="268"/>
      <c r="AC1046899" s="269"/>
    </row>
    <row r="1046900" spans="1:29" s="119" customFormat="1">
      <c r="A1046900" s="254"/>
      <c r="B1046900" s="198"/>
      <c r="C1046900" s="265"/>
      <c r="D1046900" s="265"/>
      <c r="E1046900" s="198"/>
      <c r="G1046900" s="198"/>
      <c r="H1046900" s="198"/>
      <c r="I1046900" s="198"/>
      <c r="J1046900" s="198"/>
      <c r="K1046900" s="198"/>
      <c r="M1046900" s="198"/>
      <c r="N1046900" s="198"/>
      <c r="P1046900" s="2"/>
      <c r="U1046900" s="270"/>
      <c r="AA1046900" s="268"/>
      <c r="AC1046900" s="269"/>
    </row>
    <row r="1046901" spans="1:29" s="119" customFormat="1">
      <c r="A1046901" s="254"/>
      <c r="B1046901" s="198"/>
      <c r="C1046901" s="265"/>
      <c r="D1046901" s="265"/>
      <c r="E1046901" s="198"/>
      <c r="G1046901" s="198"/>
      <c r="H1046901" s="198"/>
      <c r="I1046901" s="198"/>
      <c r="J1046901" s="198"/>
      <c r="K1046901" s="198"/>
      <c r="M1046901" s="198"/>
      <c r="N1046901" s="198"/>
      <c r="P1046901" s="2"/>
      <c r="U1046901" s="270"/>
      <c r="AA1046901" s="268"/>
      <c r="AC1046901" s="269"/>
    </row>
    <row r="1046902" spans="1:29" s="119" customFormat="1">
      <c r="A1046902" s="254"/>
      <c r="B1046902" s="198"/>
      <c r="C1046902" s="265"/>
      <c r="D1046902" s="265"/>
      <c r="E1046902" s="198"/>
      <c r="G1046902" s="198"/>
      <c r="H1046902" s="198"/>
      <c r="I1046902" s="198"/>
      <c r="J1046902" s="198"/>
      <c r="K1046902" s="198"/>
      <c r="M1046902" s="198"/>
      <c r="N1046902" s="198"/>
      <c r="P1046902" s="2"/>
      <c r="U1046902" s="270"/>
      <c r="AA1046902" s="268"/>
      <c r="AC1046902" s="269"/>
    </row>
    <row r="1046903" spans="1:29" s="119" customFormat="1">
      <c r="A1046903" s="254"/>
      <c r="B1046903" s="198"/>
      <c r="C1046903" s="265"/>
      <c r="D1046903" s="265"/>
      <c r="E1046903" s="198"/>
      <c r="G1046903" s="198"/>
      <c r="H1046903" s="198"/>
      <c r="I1046903" s="198"/>
      <c r="J1046903" s="198"/>
      <c r="K1046903" s="198"/>
      <c r="M1046903" s="198"/>
      <c r="N1046903" s="198"/>
      <c r="P1046903" s="2"/>
      <c r="U1046903" s="270"/>
      <c r="AA1046903" s="268"/>
      <c r="AC1046903" s="269"/>
    </row>
    <row r="1046904" spans="1:29" s="119" customFormat="1">
      <c r="A1046904" s="254"/>
      <c r="B1046904" s="198"/>
      <c r="C1046904" s="265"/>
      <c r="D1046904" s="265"/>
      <c r="E1046904" s="198"/>
      <c r="G1046904" s="198"/>
      <c r="H1046904" s="198"/>
      <c r="I1046904" s="198"/>
      <c r="J1046904" s="198"/>
      <c r="K1046904" s="198"/>
      <c r="M1046904" s="198"/>
      <c r="N1046904" s="198"/>
      <c r="P1046904" s="2"/>
      <c r="U1046904" s="270"/>
      <c r="AA1046904" s="268"/>
      <c r="AC1046904" s="269"/>
    </row>
    <row r="1046905" spans="1:29" s="119" customFormat="1">
      <c r="A1046905" s="254"/>
      <c r="B1046905" s="198"/>
      <c r="C1046905" s="265"/>
      <c r="D1046905" s="265"/>
      <c r="E1046905" s="198"/>
      <c r="G1046905" s="198"/>
      <c r="H1046905" s="198"/>
      <c r="I1046905" s="198"/>
      <c r="J1046905" s="198"/>
      <c r="K1046905" s="198"/>
      <c r="M1046905" s="198"/>
      <c r="N1046905" s="198"/>
      <c r="P1046905" s="2"/>
      <c r="U1046905" s="270"/>
      <c r="AA1046905" s="268"/>
      <c r="AC1046905" s="269"/>
    </row>
    <row r="1046906" spans="1:29" s="119" customFormat="1">
      <c r="A1046906" s="254"/>
      <c r="B1046906" s="198"/>
      <c r="C1046906" s="265"/>
      <c r="D1046906" s="265"/>
      <c r="E1046906" s="198"/>
      <c r="G1046906" s="198"/>
      <c r="H1046906" s="198"/>
      <c r="I1046906" s="198"/>
      <c r="J1046906" s="198"/>
      <c r="K1046906" s="198"/>
      <c r="M1046906" s="198"/>
      <c r="N1046906" s="198"/>
      <c r="P1046906" s="2"/>
      <c r="U1046906" s="270"/>
      <c r="AA1046906" s="268"/>
      <c r="AC1046906" s="269"/>
    </row>
    <row r="1046907" spans="1:29" s="119" customFormat="1">
      <c r="A1046907" s="254"/>
      <c r="B1046907" s="198"/>
      <c r="C1046907" s="265"/>
      <c r="D1046907" s="265"/>
      <c r="E1046907" s="198"/>
      <c r="G1046907" s="198"/>
      <c r="H1046907" s="198"/>
      <c r="I1046907" s="198"/>
      <c r="J1046907" s="198"/>
      <c r="K1046907" s="198"/>
      <c r="M1046907" s="198"/>
      <c r="N1046907" s="198"/>
      <c r="P1046907" s="2"/>
      <c r="U1046907" s="270"/>
      <c r="AA1046907" s="268"/>
      <c r="AC1046907" s="269"/>
    </row>
    <row r="1046908" spans="1:29" s="119" customFormat="1">
      <c r="A1046908" s="254"/>
      <c r="B1046908" s="198"/>
      <c r="C1046908" s="265"/>
      <c r="D1046908" s="265"/>
      <c r="E1046908" s="198"/>
      <c r="G1046908" s="198"/>
      <c r="H1046908" s="198"/>
      <c r="I1046908" s="198"/>
      <c r="J1046908" s="198"/>
      <c r="K1046908" s="198"/>
      <c r="M1046908" s="198"/>
      <c r="N1046908" s="198"/>
      <c r="P1046908" s="2"/>
      <c r="U1046908" s="270"/>
      <c r="AA1046908" s="268"/>
      <c r="AC1046908" s="269"/>
    </row>
    <row r="1046909" spans="1:29" s="119" customFormat="1">
      <c r="A1046909" s="254"/>
      <c r="B1046909" s="198"/>
      <c r="C1046909" s="265"/>
      <c r="D1046909" s="265"/>
      <c r="E1046909" s="198"/>
      <c r="G1046909" s="198"/>
      <c r="H1046909" s="198"/>
      <c r="I1046909" s="198"/>
      <c r="J1046909" s="198"/>
      <c r="K1046909" s="198"/>
      <c r="M1046909" s="198"/>
      <c r="N1046909" s="198"/>
      <c r="P1046909" s="2"/>
      <c r="U1046909" s="270"/>
      <c r="AA1046909" s="268"/>
      <c r="AC1046909" s="269"/>
    </row>
    <row r="1046910" spans="1:29" s="119" customFormat="1">
      <c r="A1046910" s="254"/>
      <c r="B1046910" s="198"/>
      <c r="C1046910" s="265"/>
      <c r="D1046910" s="265"/>
      <c r="E1046910" s="198"/>
      <c r="G1046910" s="198"/>
      <c r="H1046910" s="198"/>
      <c r="I1046910" s="198"/>
      <c r="J1046910" s="198"/>
      <c r="K1046910" s="198"/>
      <c r="M1046910" s="198"/>
      <c r="N1046910" s="198"/>
      <c r="P1046910" s="2"/>
      <c r="U1046910" s="270"/>
      <c r="AA1046910" s="268"/>
      <c r="AC1046910" s="269"/>
    </row>
    <row r="1046911" spans="1:29" s="119" customFormat="1">
      <c r="A1046911" s="254"/>
      <c r="B1046911" s="198"/>
      <c r="C1046911" s="265"/>
      <c r="D1046911" s="265"/>
      <c r="E1046911" s="198"/>
      <c r="G1046911" s="198"/>
      <c r="H1046911" s="198"/>
      <c r="I1046911" s="198"/>
      <c r="J1046911" s="198"/>
      <c r="K1046911" s="198"/>
      <c r="M1046911" s="198"/>
      <c r="N1046911" s="198"/>
      <c r="P1046911" s="2"/>
      <c r="U1046911" s="270"/>
      <c r="AA1046911" s="268"/>
      <c r="AC1046911" s="269"/>
    </row>
    <row r="1046912" spans="1:29" s="119" customFormat="1">
      <c r="A1046912" s="254"/>
      <c r="B1046912" s="198"/>
      <c r="C1046912" s="265"/>
      <c r="D1046912" s="265"/>
      <c r="E1046912" s="198"/>
      <c r="G1046912" s="198"/>
      <c r="H1046912" s="198"/>
      <c r="I1046912" s="198"/>
      <c r="J1046912" s="198"/>
      <c r="K1046912" s="198"/>
      <c r="M1046912" s="198"/>
      <c r="N1046912" s="198"/>
      <c r="P1046912" s="2"/>
      <c r="U1046912" s="270"/>
      <c r="AA1046912" s="268"/>
      <c r="AC1046912" s="269"/>
    </row>
    <row r="1046913" spans="1:29" s="119" customFormat="1">
      <c r="A1046913" s="254"/>
      <c r="B1046913" s="198"/>
      <c r="C1046913" s="265"/>
      <c r="D1046913" s="265"/>
      <c r="E1046913" s="198"/>
      <c r="G1046913" s="198"/>
      <c r="H1046913" s="198"/>
      <c r="I1046913" s="198"/>
      <c r="J1046913" s="198"/>
      <c r="K1046913" s="198"/>
      <c r="M1046913" s="198"/>
      <c r="N1046913" s="198"/>
      <c r="P1046913" s="2"/>
      <c r="U1046913" s="270"/>
      <c r="AA1046913" s="268"/>
      <c r="AC1046913" s="269"/>
    </row>
    <row r="1046914" spans="1:29" s="119" customFormat="1">
      <c r="A1046914" s="254"/>
      <c r="B1046914" s="198"/>
      <c r="C1046914" s="265"/>
      <c r="D1046914" s="265"/>
      <c r="E1046914" s="198"/>
      <c r="G1046914" s="198"/>
      <c r="H1046914" s="198"/>
      <c r="I1046914" s="198"/>
      <c r="J1046914" s="198"/>
      <c r="K1046914" s="198"/>
      <c r="M1046914" s="198"/>
      <c r="N1046914" s="198"/>
      <c r="P1046914" s="2"/>
      <c r="U1046914" s="270"/>
      <c r="AA1046914" s="268"/>
      <c r="AC1046914" s="269"/>
    </row>
    <row r="1046915" spans="1:29" s="119" customFormat="1">
      <c r="A1046915" s="254"/>
      <c r="B1046915" s="198"/>
      <c r="C1046915" s="265"/>
      <c r="D1046915" s="265"/>
      <c r="E1046915" s="198"/>
      <c r="G1046915" s="198"/>
      <c r="H1046915" s="198"/>
      <c r="I1046915" s="198"/>
      <c r="J1046915" s="198"/>
      <c r="K1046915" s="198"/>
      <c r="M1046915" s="198"/>
      <c r="N1046915" s="198"/>
      <c r="P1046915" s="2"/>
      <c r="U1046915" s="270"/>
      <c r="AA1046915" s="268"/>
      <c r="AC1046915" s="269"/>
    </row>
    <row r="1046916" spans="1:29" s="119" customFormat="1">
      <c r="A1046916" s="254"/>
      <c r="B1046916" s="198"/>
      <c r="C1046916" s="265"/>
      <c r="D1046916" s="265"/>
      <c r="E1046916" s="198"/>
      <c r="G1046916" s="198"/>
      <c r="H1046916" s="198"/>
      <c r="I1046916" s="198"/>
      <c r="J1046916" s="198"/>
      <c r="K1046916" s="198"/>
      <c r="M1046916" s="198"/>
      <c r="N1046916" s="198"/>
      <c r="P1046916" s="2"/>
      <c r="U1046916" s="270"/>
      <c r="AA1046916" s="268"/>
      <c r="AC1046916" s="269"/>
    </row>
    <row r="1046917" spans="1:29" s="119" customFormat="1">
      <c r="A1046917" s="254"/>
      <c r="B1046917" s="198"/>
      <c r="C1046917" s="265"/>
      <c r="D1046917" s="265"/>
      <c r="E1046917" s="198"/>
      <c r="G1046917" s="198"/>
      <c r="H1046917" s="198"/>
      <c r="I1046917" s="198"/>
      <c r="J1046917" s="198"/>
      <c r="K1046917" s="198"/>
      <c r="M1046917" s="198"/>
      <c r="N1046917" s="198"/>
      <c r="P1046917" s="2"/>
      <c r="U1046917" s="270"/>
      <c r="AA1046917" s="268"/>
      <c r="AC1046917" s="269"/>
    </row>
    <row r="1046918" spans="1:29" s="119" customFormat="1">
      <c r="A1046918" s="254"/>
      <c r="B1046918" s="198"/>
      <c r="C1046918" s="265"/>
      <c r="D1046918" s="265"/>
      <c r="E1046918" s="198"/>
      <c r="G1046918" s="198"/>
      <c r="H1046918" s="198"/>
      <c r="I1046918" s="198"/>
      <c r="J1046918" s="198"/>
      <c r="K1046918" s="198"/>
      <c r="M1046918" s="198"/>
      <c r="N1046918" s="198"/>
      <c r="P1046918" s="2"/>
      <c r="U1046918" s="270"/>
      <c r="AA1046918" s="268"/>
      <c r="AC1046918" s="269"/>
    </row>
    <row r="1046919" spans="1:29" s="119" customFormat="1">
      <c r="A1046919" s="254"/>
      <c r="B1046919" s="198"/>
      <c r="C1046919" s="265"/>
      <c r="D1046919" s="265"/>
      <c r="E1046919" s="198"/>
      <c r="G1046919" s="198"/>
      <c r="H1046919" s="198"/>
      <c r="I1046919" s="198"/>
      <c r="J1046919" s="198"/>
      <c r="K1046919" s="198"/>
      <c r="M1046919" s="198"/>
      <c r="N1046919" s="198"/>
      <c r="P1046919" s="2"/>
      <c r="U1046919" s="270"/>
      <c r="AA1046919" s="268"/>
      <c r="AC1046919" s="269"/>
    </row>
    <row r="1046920" spans="1:29" s="119" customFormat="1">
      <c r="A1046920" s="254"/>
      <c r="B1046920" s="198"/>
      <c r="C1046920" s="265"/>
      <c r="D1046920" s="265"/>
      <c r="E1046920" s="198"/>
      <c r="G1046920" s="198"/>
      <c r="H1046920" s="198"/>
      <c r="I1046920" s="198"/>
      <c r="J1046920" s="198"/>
      <c r="K1046920" s="198"/>
      <c r="M1046920" s="198"/>
      <c r="N1046920" s="198"/>
      <c r="P1046920" s="2"/>
      <c r="U1046920" s="270"/>
      <c r="AA1046920" s="268"/>
      <c r="AC1046920" s="269"/>
    </row>
    <row r="1046921" spans="1:29" s="119" customFormat="1">
      <c r="A1046921" s="254"/>
      <c r="B1046921" s="198"/>
      <c r="C1046921" s="265"/>
      <c r="D1046921" s="265"/>
      <c r="E1046921" s="198"/>
      <c r="G1046921" s="198"/>
      <c r="H1046921" s="198"/>
      <c r="I1046921" s="198"/>
      <c r="J1046921" s="198"/>
      <c r="K1046921" s="198"/>
      <c r="M1046921" s="198"/>
      <c r="N1046921" s="198"/>
      <c r="P1046921" s="2"/>
      <c r="U1046921" s="270"/>
      <c r="AA1046921" s="268"/>
      <c r="AC1046921" s="269"/>
    </row>
    <row r="1046922" spans="1:29" s="119" customFormat="1">
      <c r="A1046922" s="254"/>
      <c r="B1046922" s="198"/>
      <c r="C1046922" s="265"/>
      <c r="D1046922" s="265"/>
      <c r="E1046922" s="198"/>
      <c r="G1046922" s="198"/>
      <c r="H1046922" s="198"/>
      <c r="I1046922" s="198"/>
      <c r="J1046922" s="198"/>
      <c r="K1046922" s="198"/>
      <c r="M1046922" s="198"/>
      <c r="N1046922" s="198"/>
      <c r="P1046922" s="2"/>
      <c r="U1046922" s="270"/>
      <c r="AA1046922" s="268"/>
      <c r="AC1046922" s="269"/>
    </row>
    <row r="1046923" spans="1:29" s="119" customFormat="1">
      <c r="A1046923" s="254"/>
      <c r="B1046923" s="198"/>
      <c r="C1046923" s="265"/>
      <c r="D1046923" s="265"/>
      <c r="E1046923" s="198"/>
      <c r="G1046923" s="198"/>
      <c r="H1046923" s="198"/>
      <c r="I1046923" s="198"/>
      <c r="J1046923" s="198"/>
      <c r="K1046923" s="198"/>
      <c r="M1046923" s="198"/>
      <c r="N1046923" s="198"/>
      <c r="P1046923" s="2"/>
      <c r="U1046923" s="270"/>
      <c r="AA1046923" s="268"/>
      <c r="AC1046923" s="269"/>
    </row>
    <row r="1046924" spans="1:29" s="119" customFormat="1">
      <c r="A1046924" s="254"/>
      <c r="B1046924" s="198"/>
      <c r="C1046924" s="265"/>
      <c r="D1046924" s="265"/>
      <c r="E1046924" s="198"/>
      <c r="G1046924" s="198"/>
      <c r="H1046924" s="198"/>
      <c r="I1046924" s="198"/>
      <c r="J1046924" s="198"/>
      <c r="K1046924" s="198"/>
      <c r="M1046924" s="198"/>
      <c r="N1046924" s="198"/>
      <c r="P1046924" s="2"/>
      <c r="U1046924" s="270"/>
      <c r="AA1046924" s="268"/>
      <c r="AC1046924" s="269"/>
    </row>
    <row r="1046925" spans="1:29" s="119" customFormat="1">
      <c r="A1046925" s="254"/>
      <c r="B1046925" s="198"/>
      <c r="C1046925" s="265"/>
      <c r="D1046925" s="265"/>
      <c r="E1046925" s="198"/>
      <c r="G1046925" s="198"/>
      <c r="H1046925" s="198"/>
      <c r="I1046925" s="198"/>
      <c r="J1046925" s="198"/>
      <c r="K1046925" s="198"/>
      <c r="M1046925" s="198"/>
      <c r="N1046925" s="198"/>
      <c r="P1046925" s="2"/>
      <c r="U1046925" s="270"/>
      <c r="AA1046925" s="268"/>
      <c r="AC1046925" s="269"/>
    </row>
    <row r="1046926" spans="1:29" s="119" customFormat="1">
      <c r="A1046926" s="254"/>
      <c r="B1046926" s="198"/>
      <c r="C1046926" s="265"/>
      <c r="D1046926" s="265"/>
      <c r="E1046926" s="198"/>
      <c r="G1046926" s="198"/>
      <c r="H1046926" s="198"/>
      <c r="I1046926" s="198"/>
      <c r="J1046926" s="198"/>
      <c r="K1046926" s="198"/>
      <c r="M1046926" s="198"/>
      <c r="N1046926" s="198"/>
      <c r="P1046926" s="2"/>
      <c r="U1046926" s="270"/>
      <c r="AA1046926" s="268"/>
      <c r="AC1046926" s="269"/>
    </row>
    <row r="1046927" spans="1:29" s="119" customFormat="1">
      <c r="A1046927" s="254"/>
      <c r="B1046927" s="198"/>
      <c r="C1046927" s="265"/>
      <c r="D1046927" s="265"/>
      <c r="E1046927" s="198"/>
      <c r="G1046927" s="198"/>
      <c r="H1046927" s="198"/>
      <c r="I1046927" s="198"/>
      <c r="J1046927" s="198"/>
      <c r="K1046927" s="198"/>
      <c r="M1046927" s="198"/>
      <c r="N1046927" s="198"/>
      <c r="P1046927" s="2"/>
      <c r="U1046927" s="270"/>
      <c r="AA1046927" s="268"/>
      <c r="AC1046927" s="269"/>
    </row>
    <row r="1046928" spans="1:29" s="119" customFormat="1">
      <c r="A1046928" s="254"/>
      <c r="B1046928" s="198"/>
      <c r="C1046928" s="265"/>
      <c r="D1046928" s="265"/>
      <c r="E1046928" s="198"/>
      <c r="G1046928" s="198"/>
      <c r="H1046928" s="198"/>
      <c r="I1046928" s="198"/>
      <c r="J1046928" s="198"/>
      <c r="K1046928" s="198"/>
      <c r="M1046928" s="198"/>
      <c r="N1046928" s="198"/>
      <c r="P1046928" s="2"/>
      <c r="U1046928" s="270"/>
      <c r="AA1046928" s="268"/>
      <c r="AC1046928" s="269"/>
    </row>
    <row r="1046929" spans="1:29" s="119" customFormat="1">
      <c r="A1046929" s="254"/>
      <c r="B1046929" s="198"/>
      <c r="C1046929" s="265"/>
      <c r="D1046929" s="265"/>
      <c r="E1046929" s="198"/>
      <c r="G1046929" s="198"/>
      <c r="H1046929" s="198"/>
      <c r="I1046929" s="198"/>
      <c r="J1046929" s="198"/>
      <c r="K1046929" s="198"/>
      <c r="M1046929" s="198"/>
      <c r="N1046929" s="198"/>
      <c r="P1046929" s="2"/>
      <c r="U1046929" s="270"/>
      <c r="AA1046929" s="268"/>
      <c r="AC1046929" s="269"/>
    </row>
    <row r="1046930" spans="1:29" s="119" customFormat="1">
      <c r="A1046930" s="254"/>
      <c r="B1046930" s="198"/>
      <c r="C1046930" s="265"/>
      <c r="D1046930" s="265"/>
      <c r="E1046930" s="198"/>
      <c r="G1046930" s="198"/>
      <c r="H1046930" s="198"/>
      <c r="I1046930" s="198"/>
      <c r="J1046930" s="198"/>
      <c r="K1046930" s="198"/>
      <c r="M1046930" s="198"/>
      <c r="N1046930" s="198"/>
      <c r="P1046930" s="2"/>
      <c r="U1046930" s="270"/>
      <c r="AA1046930" s="268"/>
      <c r="AC1046930" s="269"/>
    </row>
    <row r="1046931" spans="1:29" s="119" customFormat="1">
      <c r="A1046931" s="254"/>
      <c r="B1046931" s="198"/>
      <c r="C1046931" s="265"/>
      <c r="D1046931" s="265"/>
      <c r="E1046931" s="198"/>
      <c r="G1046931" s="198"/>
      <c r="H1046931" s="198"/>
      <c r="I1046931" s="198"/>
      <c r="J1046931" s="198"/>
      <c r="K1046931" s="198"/>
      <c r="M1046931" s="198"/>
      <c r="N1046931" s="198"/>
      <c r="P1046931" s="2"/>
      <c r="U1046931" s="270"/>
      <c r="AA1046931" s="268"/>
      <c r="AC1046931" s="269"/>
    </row>
    <row r="1046932" spans="1:29" s="119" customFormat="1">
      <c r="A1046932" s="254"/>
      <c r="B1046932" s="198"/>
      <c r="C1046932" s="265"/>
      <c r="D1046932" s="265"/>
      <c r="E1046932" s="198"/>
      <c r="G1046932" s="198"/>
      <c r="H1046932" s="198"/>
      <c r="I1046932" s="198"/>
      <c r="J1046932" s="198"/>
      <c r="K1046932" s="198"/>
      <c r="M1046932" s="198"/>
      <c r="N1046932" s="198"/>
      <c r="P1046932" s="2"/>
      <c r="U1046932" s="270"/>
      <c r="AA1046932" s="268"/>
      <c r="AC1046932" s="269"/>
    </row>
    <row r="1046933" spans="1:29" s="119" customFormat="1">
      <c r="A1046933" s="254"/>
      <c r="B1046933" s="198"/>
      <c r="C1046933" s="265"/>
      <c r="D1046933" s="265"/>
      <c r="E1046933" s="198"/>
      <c r="G1046933" s="198"/>
      <c r="H1046933" s="198"/>
      <c r="I1046933" s="198"/>
      <c r="J1046933" s="198"/>
      <c r="K1046933" s="198"/>
      <c r="M1046933" s="198"/>
      <c r="N1046933" s="198"/>
      <c r="P1046933" s="2"/>
      <c r="U1046933" s="270"/>
      <c r="AA1046933" s="268"/>
      <c r="AC1046933" s="269"/>
    </row>
    <row r="1046934" spans="1:29" s="119" customFormat="1">
      <c r="A1046934" s="254"/>
      <c r="B1046934" s="198"/>
      <c r="C1046934" s="265"/>
      <c r="D1046934" s="265"/>
      <c r="E1046934" s="198"/>
      <c r="G1046934" s="198"/>
      <c r="H1046934" s="198"/>
      <c r="I1046934" s="198"/>
      <c r="J1046934" s="198"/>
      <c r="K1046934" s="198"/>
      <c r="M1046934" s="198"/>
      <c r="N1046934" s="198"/>
      <c r="P1046934" s="2"/>
      <c r="U1046934" s="270"/>
      <c r="AA1046934" s="268"/>
      <c r="AC1046934" s="269"/>
    </row>
    <row r="1046935" spans="1:29" s="119" customFormat="1">
      <c r="A1046935" s="254"/>
      <c r="B1046935" s="198"/>
      <c r="C1046935" s="265"/>
      <c r="D1046935" s="265"/>
      <c r="E1046935" s="198"/>
      <c r="G1046935" s="198"/>
      <c r="H1046935" s="198"/>
      <c r="I1046935" s="198"/>
      <c r="J1046935" s="198"/>
      <c r="K1046935" s="198"/>
      <c r="M1046935" s="198"/>
      <c r="N1046935" s="198"/>
      <c r="P1046935" s="2"/>
      <c r="U1046935" s="270"/>
      <c r="AA1046935" s="268"/>
      <c r="AC1046935" s="269"/>
    </row>
    <row r="1046936" spans="1:29" s="119" customFormat="1">
      <c r="A1046936" s="254"/>
      <c r="B1046936" s="198"/>
      <c r="C1046936" s="265"/>
      <c r="D1046936" s="265"/>
      <c r="E1046936" s="198"/>
      <c r="G1046936" s="198"/>
      <c r="H1046936" s="198"/>
      <c r="I1046936" s="198"/>
      <c r="J1046936" s="198"/>
      <c r="K1046936" s="198"/>
      <c r="M1046936" s="198"/>
      <c r="N1046936" s="198"/>
      <c r="P1046936" s="2"/>
      <c r="U1046936" s="270"/>
      <c r="AA1046936" s="268"/>
      <c r="AC1046936" s="269"/>
    </row>
    <row r="1046937" spans="1:29" s="119" customFormat="1">
      <c r="A1046937" s="254"/>
      <c r="B1046937" s="198"/>
      <c r="C1046937" s="265"/>
      <c r="D1046937" s="265"/>
      <c r="E1046937" s="198"/>
      <c r="G1046937" s="198"/>
      <c r="H1046937" s="198"/>
      <c r="I1046937" s="198"/>
      <c r="J1046937" s="198"/>
      <c r="K1046937" s="198"/>
      <c r="M1046937" s="198"/>
      <c r="N1046937" s="198"/>
      <c r="P1046937" s="2"/>
      <c r="U1046937" s="270"/>
      <c r="AA1046937" s="268"/>
      <c r="AC1046937" s="269"/>
    </row>
    <row r="1046938" spans="1:29" s="119" customFormat="1">
      <c r="A1046938" s="254"/>
      <c r="B1046938" s="198"/>
      <c r="C1046938" s="265"/>
      <c r="D1046938" s="265"/>
      <c r="E1046938" s="198"/>
      <c r="G1046938" s="198"/>
      <c r="H1046938" s="198"/>
      <c r="I1046938" s="198"/>
      <c r="J1046938" s="198"/>
      <c r="K1046938" s="198"/>
      <c r="M1046938" s="198"/>
      <c r="N1046938" s="198"/>
      <c r="P1046938" s="2"/>
      <c r="U1046938" s="270"/>
      <c r="AA1046938" s="268"/>
      <c r="AC1046938" s="269"/>
    </row>
    <row r="1046939" spans="1:29" s="119" customFormat="1">
      <c r="A1046939" s="254"/>
      <c r="B1046939" s="198"/>
      <c r="C1046939" s="265"/>
      <c r="D1046939" s="265"/>
      <c r="E1046939" s="198"/>
      <c r="G1046939" s="198"/>
      <c r="H1046939" s="198"/>
      <c r="I1046939" s="198"/>
      <c r="J1046939" s="198"/>
      <c r="K1046939" s="198"/>
      <c r="M1046939" s="198"/>
      <c r="N1046939" s="198"/>
      <c r="P1046939" s="2"/>
      <c r="U1046939" s="270"/>
      <c r="AA1046939" s="268"/>
      <c r="AC1046939" s="269"/>
    </row>
    <row r="1046940" spans="1:29" s="119" customFormat="1">
      <c r="A1046940" s="254"/>
      <c r="B1046940" s="198"/>
      <c r="C1046940" s="265"/>
      <c r="D1046940" s="265"/>
      <c r="E1046940" s="198"/>
      <c r="G1046940" s="198"/>
      <c r="H1046940" s="198"/>
      <c r="I1046940" s="198"/>
      <c r="J1046940" s="198"/>
      <c r="K1046940" s="198"/>
      <c r="M1046940" s="198"/>
      <c r="N1046940" s="198"/>
      <c r="P1046940" s="2"/>
      <c r="U1046940" s="270"/>
      <c r="AA1046940" s="268"/>
      <c r="AC1046940" s="269"/>
    </row>
    <row r="1046941" spans="1:29" s="119" customFormat="1">
      <c r="A1046941" s="254"/>
      <c r="B1046941" s="198"/>
      <c r="C1046941" s="265"/>
      <c r="D1046941" s="265"/>
      <c r="E1046941" s="198"/>
      <c r="G1046941" s="198"/>
      <c r="H1046941" s="198"/>
      <c r="I1046941" s="198"/>
      <c r="J1046941" s="198"/>
      <c r="K1046941" s="198"/>
      <c r="M1046941" s="198"/>
      <c r="N1046941" s="198"/>
      <c r="P1046941" s="2"/>
      <c r="U1046941" s="270"/>
      <c r="AA1046941" s="268"/>
      <c r="AC1046941" s="269"/>
    </row>
    <row r="1046942" spans="1:29" s="119" customFormat="1">
      <c r="A1046942" s="254"/>
      <c r="B1046942" s="198"/>
      <c r="C1046942" s="265"/>
      <c r="D1046942" s="265"/>
      <c r="E1046942" s="198"/>
      <c r="G1046942" s="198"/>
      <c r="H1046942" s="198"/>
      <c r="I1046942" s="198"/>
      <c r="J1046942" s="198"/>
      <c r="K1046942" s="198"/>
      <c r="M1046942" s="198"/>
      <c r="N1046942" s="198"/>
      <c r="P1046942" s="2"/>
      <c r="U1046942" s="270"/>
      <c r="AA1046942" s="268"/>
      <c r="AC1046942" s="269"/>
    </row>
    <row r="1046943" spans="1:29" s="119" customFormat="1">
      <c r="A1046943" s="254"/>
      <c r="B1046943" s="198"/>
      <c r="C1046943" s="265"/>
      <c r="D1046943" s="265"/>
      <c r="E1046943" s="198"/>
      <c r="G1046943" s="198"/>
      <c r="H1046943" s="198"/>
      <c r="I1046943" s="198"/>
      <c r="J1046943" s="198"/>
      <c r="K1046943" s="198"/>
      <c r="M1046943" s="198"/>
      <c r="N1046943" s="198"/>
      <c r="P1046943" s="2"/>
      <c r="U1046943" s="270"/>
      <c r="AA1046943" s="268"/>
      <c r="AC1046943" s="269"/>
    </row>
    <row r="1046944" spans="1:29" s="119" customFormat="1">
      <c r="A1046944" s="254"/>
      <c r="B1046944" s="198"/>
      <c r="C1046944" s="265"/>
      <c r="D1046944" s="265"/>
      <c r="E1046944" s="198"/>
      <c r="G1046944" s="198"/>
      <c r="H1046944" s="198"/>
      <c r="I1046944" s="198"/>
      <c r="J1046944" s="198"/>
      <c r="K1046944" s="198"/>
      <c r="M1046944" s="198"/>
      <c r="N1046944" s="198"/>
      <c r="P1046944" s="2"/>
      <c r="U1046944" s="270"/>
      <c r="AA1046944" s="268"/>
      <c r="AC1046944" s="269"/>
    </row>
    <row r="1046945" spans="1:29" s="119" customFormat="1">
      <c r="A1046945" s="254"/>
      <c r="B1046945" s="198"/>
      <c r="C1046945" s="265"/>
      <c r="D1046945" s="265"/>
      <c r="E1046945" s="198"/>
      <c r="G1046945" s="198"/>
      <c r="H1046945" s="198"/>
      <c r="I1046945" s="198"/>
      <c r="J1046945" s="198"/>
      <c r="K1046945" s="198"/>
      <c r="M1046945" s="198"/>
      <c r="N1046945" s="198"/>
      <c r="P1046945" s="2"/>
      <c r="U1046945" s="270"/>
      <c r="AA1046945" s="268"/>
      <c r="AC1046945" s="269"/>
    </row>
    <row r="1046946" spans="1:29" s="119" customFormat="1">
      <c r="A1046946" s="254"/>
      <c r="B1046946" s="198"/>
      <c r="C1046946" s="265"/>
      <c r="D1046946" s="265"/>
      <c r="E1046946" s="198"/>
      <c r="G1046946" s="198"/>
      <c r="H1046946" s="198"/>
      <c r="I1046946" s="198"/>
      <c r="J1046946" s="198"/>
      <c r="K1046946" s="198"/>
      <c r="M1046946" s="198"/>
      <c r="N1046946" s="198"/>
      <c r="P1046946" s="2"/>
      <c r="U1046946" s="270"/>
      <c r="AA1046946" s="268"/>
      <c r="AC1046946" s="269"/>
    </row>
    <row r="1046947" spans="1:29" s="119" customFormat="1">
      <c r="A1046947" s="254"/>
      <c r="B1046947" s="198"/>
      <c r="C1046947" s="265"/>
      <c r="D1046947" s="265"/>
      <c r="E1046947" s="198"/>
      <c r="G1046947" s="198"/>
      <c r="H1046947" s="198"/>
      <c r="I1046947" s="198"/>
      <c r="J1046947" s="198"/>
      <c r="K1046947" s="198"/>
      <c r="M1046947" s="198"/>
      <c r="N1046947" s="198"/>
      <c r="P1046947" s="2"/>
      <c r="U1046947" s="270"/>
      <c r="AA1046947" s="268"/>
      <c r="AC1046947" s="269"/>
    </row>
    <row r="1046948" spans="1:29" s="119" customFormat="1">
      <c r="A1046948" s="254"/>
      <c r="B1046948" s="198"/>
      <c r="C1046948" s="265"/>
      <c r="D1046948" s="265"/>
      <c r="E1046948" s="198"/>
      <c r="G1046948" s="198"/>
      <c r="H1046948" s="198"/>
      <c r="I1046948" s="198"/>
      <c r="J1046948" s="198"/>
      <c r="K1046948" s="198"/>
      <c r="M1046948" s="198"/>
      <c r="N1046948" s="198"/>
      <c r="P1046948" s="2"/>
      <c r="U1046948" s="270"/>
      <c r="AA1046948" s="268"/>
      <c r="AC1046948" s="269"/>
    </row>
    <row r="1046949" spans="1:29" s="119" customFormat="1">
      <c r="A1046949" s="254"/>
      <c r="B1046949" s="198"/>
      <c r="C1046949" s="265"/>
      <c r="D1046949" s="265"/>
      <c r="E1046949" s="198"/>
      <c r="G1046949" s="198"/>
      <c r="H1046949" s="198"/>
      <c r="I1046949" s="198"/>
      <c r="J1046949" s="198"/>
      <c r="K1046949" s="198"/>
      <c r="M1046949" s="198"/>
      <c r="N1046949" s="198"/>
      <c r="P1046949" s="2"/>
      <c r="U1046949" s="270"/>
      <c r="AA1046949" s="268"/>
      <c r="AC1046949" s="269"/>
    </row>
    <row r="1046950" spans="1:29" s="119" customFormat="1">
      <c r="A1046950" s="254"/>
      <c r="B1046950" s="198"/>
      <c r="C1046950" s="265"/>
      <c r="D1046950" s="265"/>
      <c r="E1046950" s="198"/>
      <c r="G1046950" s="198"/>
      <c r="H1046950" s="198"/>
      <c r="I1046950" s="198"/>
      <c r="J1046950" s="198"/>
      <c r="K1046950" s="198"/>
      <c r="M1046950" s="198"/>
      <c r="N1046950" s="198"/>
      <c r="P1046950" s="2"/>
      <c r="U1046950" s="270"/>
      <c r="AA1046950" s="268"/>
      <c r="AC1046950" s="269"/>
    </row>
    <row r="1046951" spans="1:29" s="119" customFormat="1">
      <c r="A1046951" s="254"/>
      <c r="B1046951" s="198"/>
      <c r="C1046951" s="265"/>
      <c r="D1046951" s="265"/>
      <c r="E1046951" s="198"/>
      <c r="G1046951" s="198"/>
      <c r="H1046951" s="198"/>
      <c r="I1046951" s="198"/>
      <c r="J1046951" s="198"/>
      <c r="K1046951" s="198"/>
      <c r="M1046951" s="198"/>
      <c r="N1046951" s="198"/>
      <c r="P1046951" s="2"/>
      <c r="U1046951" s="270"/>
      <c r="AA1046951" s="268"/>
      <c r="AC1046951" s="269"/>
    </row>
    <row r="1046952" spans="1:29" s="119" customFormat="1">
      <c r="A1046952" s="254"/>
      <c r="B1046952" s="198"/>
      <c r="C1046952" s="265"/>
      <c r="D1046952" s="265"/>
      <c r="E1046952" s="198"/>
      <c r="G1046952" s="198"/>
      <c r="H1046952" s="198"/>
      <c r="I1046952" s="198"/>
      <c r="J1046952" s="198"/>
      <c r="K1046952" s="198"/>
      <c r="M1046952" s="198"/>
      <c r="N1046952" s="198"/>
      <c r="P1046952" s="2"/>
      <c r="U1046952" s="270"/>
      <c r="AA1046952" s="268"/>
      <c r="AC1046952" s="269"/>
    </row>
    <row r="1046953" spans="1:29" s="119" customFormat="1">
      <c r="A1046953" s="254"/>
      <c r="B1046953" s="198"/>
      <c r="C1046953" s="265"/>
      <c r="D1046953" s="265"/>
      <c r="E1046953" s="198"/>
      <c r="G1046953" s="198"/>
      <c r="H1046953" s="198"/>
      <c r="I1046953" s="198"/>
      <c r="J1046953" s="198"/>
      <c r="K1046953" s="198"/>
      <c r="M1046953" s="198"/>
      <c r="N1046953" s="198"/>
      <c r="P1046953" s="2"/>
      <c r="U1046953" s="270"/>
      <c r="AA1046953" s="268"/>
      <c r="AC1046953" s="269"/>
    </row>
    <row r="1046954" spans="1:29" s="119" customFormat="1">
      <c r="A1046954" s="254"/>
      <c r="B1046954" s="198"/>
      <c r="C1046954" s="265"/>
      <c r="D1046954" s="265"/>
      <c r="E1046954" s="198"/>
      <c r="G1046954" s="198"/>
      <c r="H1046954" s="198"/>
      <c r="I1046954" s="198"/>
      <c r="J1046954" s="198"/>
      <c r="K1046954" s="198"/>
      <c r="M1046954" s="198"/>
      <c r="N1046954" s="198"/>
      <c r="P1046954" s="2"/>
      <c r="U1046954" s="270"/>
      <c r="AA1046954" s="268"/>
      <c r="AC1046954" s="269"/>
    </row>
    <row r="1046955" spans="1:29" s="119" customFormat="1">
      <c r="A1046955" s="254"/>
      <c r="B1046955" s="198"/>
      <c r="C1046955" s="265"/>
      <c r="D1046955" s="265"/>
      <c r="E1046955" s="198"/>
      <c r="G1046955" s="198"/>
      <c r="H1046955" s="198"/>
      <c r="I1046955" s="198"/>
      <c r="J1046955" s="198"/>
      <c r="K1046955" s="198"/>
      <c r="M1046955" s="198"/>
      <c r="N1046955" s="198"/>
      <c r="P1046955" s="2"/>
      <c r="U1046955" s="270"/>
      <c r="AA1046955" s="268"/>
      <c r="AC1046955" s="269"/>
    </row>
    <row r="1046956" spans="1:29" s="119" customFormat="1">
      <c r="A1046956" s="254"/>
      <c r="B1046956" s="198"/>
      <c r="C1046956" s="265"/>
      <c r="D1046956" s="265"/>
      <c r="E1046956" s="198"/>
      <c r="G1046956" s="198"/>
      <c r="H1046956" s="198"/>
      <c r="I1046956" s="198"/>
      <c r="J1046956" s="198"/>
      <c r="K1046956" s="198"/>
      <c r="M1046956" s="198"/>
      <c r="N1046956" s="198"/>
      <c r="P1046956" s="2"/>
      <c r="U1046956" s="270"/>
      <c r="AA1046956" s="268"/>
      <c r="AC1046956" s="269"/>
    </row>
    <row r="1046957" spans="1:29" s="119" customFormat="1">
      <c r="A1046957" s="254"/>
      <c r="B1046957" s="198"/>
      <c r="C1046957" s="265"/>
      <c r="D1046957" s="265"/>
      <c r="E1046957" s="198"/>
      <c r="G1046957" s="198"/>
      <c r="H1046957" s="198"/>
      <c r="I1046957" s="198"/>
      <c r="J1046957" s="198"/>
      <c r="K1046957" s="198"/>
      <c r="M1046957" s="198"/>
      <c r="N1046957" s="198"/>
      <c r="P1046957" s="2"/>
      <c r="U1046957" s="270"/>
      <c r="AA1046957" s="268"/>
      <c r="AC1046957" s="269"/>
    </row>
    <row r="1046958" spans="1:29" s="119" customFormat="1">
      <c r="A1046958" s="254"/>
      <c r="B1046958" s="198"/>
      <c r="C1046958" s="265"/>
      <c r="D1046958" s="265"/>
      <c r="E1046958" s="198"/>
      <c r="G1046958" s="198"/>
      <c r="H1046958" s="198"/>
      <c r="I1046958" s="198"/>
      <c r="J1046958" s="198"/>
      <c r="K1046958" s="198"/>
      <c r="M1046958" s="198"/>
      <c r="N1046958" s="198"/>
      <c r="P1046958" s="2"/>
      <c r="U1046958" s="270"/>
      <c r="AA1046958" s="268"/>
      <c r="AC1046958" s="269"/>
    </row>
    <row r="1046959" spans="1:29" s="119" customFormat="1">
      <c r="A1046959" s="254"/>
      <c r="B1046959" s="198"/>
      <c r="C1046959" s="265"/>
      <c r="D1046959" s="265"/>
      <c r="E1046959" s="198"/>
      <c r="G1046959" s="198"/>
      <c r="H1046959" s="198"/>
      <c r="I1046959" s="198"/>
      <c r="J1046959" s="198"/>
      <c r="K1046959" s="198"/>
      <c r="M1046959" s="198"/>
      <c r="N1046959" s="198"/>
      <c r="P1046959" s="2"/>
      <c r="U1046959" s="270"/>
      <c r="AA1046959" s="268"/>
      <c r="AC1046959" s="269"/>
    </row>
    <row r="1046960" spans="1:29" s="119" customFormat="1">
      <c r="A1046960" s="254"/>
      <c r="B1046960" s="198"/>
      <c r="C1046960" s="265"/>
      <c r="D1046960" s="265"/>
      <c r="E1046960" s="198"/>
      <c r="G1046960" s="198"/>
      <c r="H1046960" s="198"/>
      <c r="I1046960" s="198"/>
      <c r="J1046960" s="198"/>
      <c r="K1046960" s="198"/>
      <c r="M1046960" s="198"/>
      <c r="N1046960" s="198"/>
      <c r="P1046960" s="2"/>
      <c r="U1046960" s="270"/>
      <c r="AA1046960" s="268"/>
      <c r="AC1046960" s="269"/>
    </row>
    <row r="1046961" spans="1:29" s="119" customFormat="1">
      <c r="A1046961" s="254"/>
      <c r="B1046961" s="198"/>
      <c r="C1046961" s="265"/>
      <c r="D1046961" s="265"/>
      <c r="E1046961" s="198"/>
      <c r="G1046961" s="198"/>
      <c r="H1046961" s="198"/>
      <c r="I1046961" s="198"/>
      <c r="J1046961" s="198"/>
      <c r="K1046961" s="198"/>
      <c r="M1046961" s="198"/>
      <c r="N1046961" s="198"/>
      <c r="P1046961" s="2"/>
      <c r="U1046961" s="270"/>
      <c r="AA1046961" s="268"/>
      <c r="AC1046961" s="269"/>
    </row>
    <row r="1046962" spans="1:29" s="119" customFormat="1">
      <c r="A1046962" s="254"/>
      <c r="B1046962" s="198"/>
      <c r="C1046962" s="265"/>
      <c r="D1046962" s="265"/>
      <c r="E1046962" s="198"/>
      <c r="G1046962" s="198"/>
      <c r="H1046962" s="198"/>
      <c r="I1046962" s="198"/>
      <c r="J1046962" s="198"/>
      <c r="K1046962" s="198"/>
      <c r="M1046962" s="198"/>
      <c r="N1046962" s="198"/>
      <c r="P1046962" s="2"/>
      <c r="U1046962" s="270"/>
      <c r="AA1046962" s="268"/>
      <c r="AC1046962" s="269"/>
    </row>
    <row r="1046963" spans="1:29" s="119" customFormat="1">
      <c r="A1046963" s="254"/>
      <c r="B1046963" s="198"/>
      <c r="C1046963" s="265"/>
      <c r="D1046963" s="265"/>
      <c r="E1046963" s="198"/>
      <c r="G1046963" s="198"/>
      <c r="H1046963" s="198"/>
      <c r="I1046963" s="198"/>
      <c r="J1046963" s="198"/>
      <c r="K1046963" s="198"/>
      <c r="M1046963" s="198"/>
      <c r="N1046963" s="198"/>
      <c r="P1046963" s="2"/>
      <c r="U1046963" s="270"/>
      <c r="AA1046963" s="268"/>
      <c r="AC1046963" s="269"/>
    </row>
    <row r="1046964" spans="1:29" s="119" customFormat="1">
      <c r="A1046964" s="254"/>
      <c r="B1046964" s="198"/>
      <c r="C1046964" s="265"/>
      <c r="D1046964" s="265"/>
      <c r="E1046964" s="198"/>
      <c r="G1046964" s="198"/>
      <c r="H1046964" s="198"/>
      <c r="I1046964" s="198"/>
      <c r="J1046964" s="198"/>
      <c r="K1046964" s="198"/>
      <c r="M1046964" s="198"/>
      <c r="N1046964" s="198"/>
      <c r="P1046964" s="2"/>
      <c r="U1046964" s="270"/>
      <c r="AA1046964" s="268"/>
      <c r="AC1046964" s="269"/>
    </row>
    <row r="1046965" spans="1:29" s="119" customFormat="1">
      <c r="A1046965" s="254"/>
      <c r="B1046965" s="198"/>
      <c r="C1046965" s="265"/>
      <c r="D1046965" s="265"/>
      <c r="E1046965" s="198"/>
      <c r="G1046965" s="198"/>
      <c r="H1046965" s="198"/>
      <c r="I1046965" s="198"/>
      <c r="J1046965" s="198"/>
      <c r="K1046965" s="198"/>
      <c r="M1046965" s="198"/>
      <c r="N1046965" s="198"/>
      <c r="P1046965" s="2"/>
      <c r="U1046965" s="270"/>
      <c r="AA1046965" s="268"/>
      <c r="AC1046965" s="269"/>
    </row>
    <row r="1046966" spans="1:29" s="119" customFormat="1">
      <c r="A1046966" s="254"/>
      <c r="B1046966" s="198"/>
      <c r="C1046966" s="265"/>
      <c r="D1046966" s="265"/>
      <c r="E1046966" s="198"/>
      <c r="G1046966" s="198"/>
      <c r="H1046966" s="198"/>
      <c r="I1046966" s="198"/>
      <c r="J1046966" s="198"/>
      <c r="K1046966" s="198"/>
      <c r="M1046966" s="198"/>
      <c r="N1046966" s="198"/>
      <c r="P1046966" s="2"/>
      <c r="U1046966" s="270"/>
      <c r="AA1046966" s="268"/>
      <c r="AC1046966" s="269"/>
    </row>
    <row r="1046967" spans="1:29" s="119" customFormat="1">
      <c r="A1046967" s="254"/>
      <c r="B1046967" s="198"/>
      <c r="C1046967" s="265"/>
      <c r="D1046967" s="265"/>
      <c r="E1046967" s="198"/>
      <c r="G1046967" s="198"/>
      <c r="H1046967" s="198"/>
      <c r="I1046967" s="198"/>
      <c r="J1046967" s="198"/>
      <c r="K1046967" s="198"/>
      <c r="M1046967" s="198"/>
      <c r="N1046967" s="198"/>
      <c r="P1046967" s="2"/>
      <c r="U1046967" s="270"/>
      <c r="AA1046967" s="268"/>
      <c r="AC1046967" s="269"/>
    </row>
    <row r="1046968" spans="1:29" s="119" customFormat="1">
      <c r="A1046968" s="254"/>
      <c r="B1046968" s="198"/>
      <c r="C1046968" s="265"/>
      <c r="D1046968" s="265"/>
      <c r="E1046968" s="198"/>
      <c r="G1046968" s="198"/>
      <c r="H1046968" s="198"/>
      <c r="I1046968" s="198"/>
      <c r="J1046968" s="198"/>
      <c r="K1046968" s="198"/>
      <c r="M1046968" s="198"/>
      <c r="N1046968" s="198"/>
      <c r="P1046968" s="2"/>
      <c r="U1046968" s="270"/>
      <c r="AA1046968" s="268"/>
      <c r="AC1046968" s="269"/>
    </row>
    <row r="1046969" spans="1:29" s="119" customFormat="1">
      <c r="A1046969" s="254"/>
      <c r="B1046969" s="198"/>
      <c r="C1046969" s="265"/>
      <c r="D1046969" s="265"/>
      <c r="E1046969" s="198"/>
      <c r="G1046969" s="198"/>
      <c r="H1046969" s="198"/>
      <c r="I1046969" s="198"/>
      <c r="J1046969" s="198"/>
      <c r="K1046969" s="198"/>
      <c r="M1046969" s="198"/>
      <c r="N1046969" s="198"/>
      <c r="P1046969" s="2"/>
      <c r="U1046969" s="270"/>
      <c r="AA1046969" s="268"/>
      <c r="AC1046969" s="269"/>
    </row>
    <row r="1046970" spans="1:29" s="119" customFormat="1">
      <c r="A1046970" s="254"/>
      <c r="B1046970" s="198"/>
      <c r="C1046970" s="265"/>
      <c r="D1046970" s="265"/>
      <c r="E1046970" s="198"/>
      <c r="G1046970" s="198"/>
      <c r="H1046970" s="198"/>
      <c r="I1046970" s="198"/>
      <c r="J1046970" s="198"/>
      <c r="K1046970" s="198"/>
      <c r="M1046970" s="198"/>
      <c r="N1046970" s="198"/>
      <c r="P1046970" s="2"/>
      <c r="U1046970" s="270"/>
      <c r="AA1046970" s="268"/>
      <c r="AC1046970" s="269"/>
    </row>
    <row r="1046971" spans="1:29" s="119" customFormat="1">
      <c r="A1046971" s="254"/>
      <c r="B1046971" s="198"/>
      <c r="C1046971" s="265"/>
      <c r="D1046971" s="265"/>
      <c r="E1046971" s="198"/>
      <c r="G1046971" s="198"/>
      <c r="H1046971" s="198"/>
      <c r="I1046971" s="198"/>
      <c r="J1046971" s="198"/>
      <c r="K1046971" s="198"/>
      <c r="M1046971" s="198"/>
      <c r="N1046971" s="198"/>
      <c r="P1046971" s="2"/>
      <c r="U1046971" s="270"/>
      <c r="AA1046971" s="268"/>
      <c r="AC1046971" s="269"/>
    </row>
    <row r="1046972" spans="1:29" s="119" customFormat="1">
      <c r="A1046972" s="254"/>
      <c r="B1046972" s="198"/>
      <c r="C1046972" s="265"/>
      <c r="D1046972" s="265"/>
      <c r="E1046972" s="198"/>
      <c r="G1046972" s="198"/>
      <c r="H1046972" s="198"/>
      <c r="I1046972" s="198"/>
      <c r="J1046972" s="198"/>
      <c r="K1046972" s="198"/>
      <c r="M1046972" s="198"/>
      <c r="N1046972" s="198"/>
      <c r="P1046972" s="2"/>
      <c r="U1046972" s="270"/>
      <c r="AA1046972" s="268"/>
      <c r="AC1046972" s="269"/>
    </row>
    <row r="1046973" spans="1:29" s="119" customFormat="1">
      <c r="A1046973" s="254"/>
      <c r="B1046973" s="198"/>
      <c r="C1046973" s="265"/>
      <c r="D1046973" s="265"/>
      <c r="E1046973" s="198"/>
      <c r="G1046973" s="198"/>
      <c r="H1046973" s="198"/>
      <c r="I1046973" s="198"/>
      <c r="J1046973" s="198"/>
      <c r="K1046973" s="198"/>
      <c r="M1046973" s="198"/>
      <c r="N1046973" s="198"/>
      <c r="P1046973" s="2"/>
      <c r="U1046973" s="270"/>
      <c r="AA1046973" s="268"/>
      <c r="AC1046973" s="269"/>
    </row>
    <row r="1046974" spans="1:29" s="119" customFormat="1">
      <c r="A1046974" s="254"/>
      <c r="B1046974" s="198"/>
      <c r="C1046974" s="265"/>
      <c r="D1046974" s="265"/>
      <c r="E1046974" s="198"/>
      <c r="G1046974" s="198"/>
      <c r="H1046974" s="198"/>
      <c r="I1046974" s="198"/>
      <c r="J1046974" s="198"/>
      <c r="K1046974" s="198"/>
      <c r="M1046974" s="198"/>
      <c r="N1046974" s="198"/>
      <c r="P1046974" s="2"/>
      <c r="U1046974" s="270"/>
      <c r="AA1046974" s="268"/>
      <c r="AC1046974" s="269"/>
    </row>
    <row r="1046975" spans="1:29" s="119" customFormat="1">
      <c r="A1046975" s="254"/>
      <c r="B1046975" s="198"/>
      <c r="C1046975" s="265"/>
      <c r="D1046975" s="265"/>
      <c r="E1046975" s="198"/>
      <c r="G1046975" s="198"/>
      <c r="H1046975" s="198"/>
      <c r="I1046975" s="198"/>
      <c r="J1046975" s="198"/>
      <c r="K1046975" s="198"/>
      <c r="M1046975" s="198"/>
      <c r="N1046975" s="198"/>
      <c r="P1046975" s="2"/>
      <c r="U1046975" s="270"/>
      <c r="AA1046975" s="268"/>
      <c r="AC1046975" s="269"/>
    </row>
    <row r="1046976" spans="1:29" s="119" customFormat="1">
      <c r="A1046976" s="254"/>
      <c r="B1046976" s="198"/>
      <c r="C1046976" s="265"/>
      <c r="D1046976" s="265"/>
      <c r="E1046976" s="198"/>
      <c r="G1046976" s="198"/>
      <c r="H1046976" s="198"/>
      <c r="I1046976" s="198"/>
      <c r="J1046976" s="198"/>
      <c r="K1046976" s="198"/>
      <c r="M1046976" s="198"/>
      <c r="N1046976" s="198"/>
      <c r="P1046976" s="2"/>
      <c r="U1046976" s="270"/>
      <c r="AA1046976" s="268"/>
      <c r="AC1046976" s="269"/>
    </row>
    <row r="1046977" spans="1:29" s="119" customFormat="1">
      <c r="A1046977" s="254"/>
      <c r="B1046977" s="198"/>
      <c r="C1046977" s="265"/>
      <c r="D1046977" s="265"/>
      <c r="E1046977" s="198"/>
      <c r="G1046977" s="198"/>
      <c r="H1046977" s="198"/>
      <c r="I1046977" s="198"/>
      <c r="J1046977" s="198"/>
      <c r="K1046977" s="198"/>
      <c r="M1046977" s="198"/>
      <c r="N1046977" s="198"/>
      <c r="P1046977" s="2"/>
      <c r="U1046977" s="270"/>
      <c r="AA1046977" s="268"/>
      <c r="AC1046977" s="269"/>
    </row>
    <row r="1046978" spans="1:29" s="119" customFormat="1">
      <c r="A1046978" s="254"/>
      <c r="B1046978" s="198"/>
      <c r="C1046978" s="265"/>
      <c r="D1046978" s="265"/>
      <c r="E1046978" s="198"/>
      <c r="G1046978" s="198"/>
      <c r="H1046978" s="198"/>
      <c r="I1046978" s="198"/>
      <c r="J1046978" s="198"/>
      <c r="K1046978" s="198"/>
      <c r="M1046978" s="198"/>
      <c r="N1046978" s="198"/>
      <c r="P1046978" s="2"/>
      <c r="U1046978" s="270"/>
      <c r="AA1046978" s="268"/>
      <c r="AC1046978" s="269"/>
    </row>
    <row r="1046979" spans="1:29" s="119" customFormat="1">
      <c r="A1046979" s="254"/>
      <c r="B1046979" s="198"/>
      <c r="C1046979" s="265"/>
      <c r="D1046979" s="265"/>
      <c r="E1046979" s="198"/>
      <c r="G1046979" s="198"/>
      <c r="H1046979" s="198"/>
      <c r="I1046979" s="198"/>
      <c r="J1046979" s="198"/>
      <c r="K1046979" s="198"/>
      <c r="M1046979" s="198"/>
      <c r="N1046979" s="198"/>
      <c r="P1046979" s="2"/>
      <c r="U1046979" s="270"/>
      <c r="AA1046979" s="268"/>
      <c r="AC1046979" s="269"/>
    </row>
    <row r="1046980" spans="1:29" s="119" customFormat="1">
      <c r="A1046980" s="254"/>
      <c r="B1046980" s="198"/>
      <c r="C1046980" s="265"/>
      <c r="D1046980" s="265"/>
      <c r="E1046980" s="198"/>
      <c r="G1046980" s="198"/>
      <c r="H1046980" s="198"/>
      <c r="I1046980" s="198"/>
      <c r="J1046980" s="198"/>
      <c r="K1046980" s="198"/>
      <c r="M1046980" s="198"/>
      <c r="N1046980" s="198"/>
      <c r="P1046980" s="2"/>
      <c r="U1046980" s="270"/>
      <c r="AA1046980" s="268"/>
      <c r="AC1046980" s="269"/>
    </row>
    <row r="1046981" spans="1:29" s="119" customFormat="1">
      <c r="A1046981" s="254"/>
      <c r="B1046981" s="198"/>
      <c r="C1046981" s="265"/>
      <c r="D1046981" s="265"/>
      <c r="E1046981" s="198"/>
      <c r="G1046981" s="198"/>
      <c r="H1046981" s="198"/>
      <c r="I1046981" s="198"/>
      <c r="J1046981" s="198"/>
      <c r="K1046981" s="198"/>
      <c r="M1046981" s="198"/>
      <c r="N1046981" s="198"/>
      <c r="P1046981" s="2"/>
      <c r="U1046981" s="270"/>
      <c r="AA1046981" s="268"/>
      <c r="AC1046981" s="269"/>
    </row>
    <row r="1046982" spans="1:29" s="119" customFormat="1">
      <c r="A1046982" s="254"/>
      <c r="B1046982" s="198"/>
      <c r="C1046982" s="265"/>
      <c r="D1046982" s="265"/>
      <c r="E1046982" s="198"/>
      <c r="G1046982" s="198"/>
      <c r="H1046982" s="198"/>
      <c r="I1046982" s="198"/>
      <c r="J1046982" s="198"/>
      <c r="K1046982" s="198"/>
      <c r="M1046982" s="198"/>
      <c r="N1046982" s="198"/>
      <c r="P1046982" s="2"/>
      <c r="U1046982" s="270"/>
      <c r="AA1046982" s="268"/>
      <c r="AC1046982" s="269"/>
    </row>
    <row r="1046983" spans="1:29" s="119" customFormat="1">
      <c r="A1046983" s="254"/>
      <c r="B1046983" s="198"/>
      <c r="C1046983" s="265"/>
      <c r="D1046983" s="265"/>
      <c r="E1046983" s="198"/>
      <c r="G1046983" s="198"/>
      <c r="H1046983" s="198"/>
      <c r="I1046983" s="198"/>
      <c r="J1046983" s="198"/>
      <c r="K1046983" s="198"/>
      <c r="M1046983" s="198"/>
      <c r="N1046983" s="198"/>
      <c r="P1046983" s="2"/>
      <c r="U1046983" s="270"/>
      <c r="AA1046983" s="268"/>
      <c r="AC1046983" s="269"/>
    </row>
    <row r="1046984" spans="1:29" s="119" customFormat="1">
      <c r="A1046984" s="254"/>
      <c r="B1046984" s="198"/>
      <c r="C1046984" s="265"/>
      <c r="D1046984" s="265"/>
      <c r="E1046984" s="198"/>
      <c r="G1046984" s="198"/>
      <c r="H1046984" s="198"/>
      <c r="I1046984" s="198"/>
      <c r="J1046984" s="198"/>
      <c r="K1046984" s="198"/>
      <c r="M1046984" s="198"/>
      <c r="N1046984" s="198"/>
      <c r="P1046984" s="2"/>
      <c r="U1046984" s="270"/>
      <c r="AA1046984" s="268"/>
      <c r="AC1046984" s="269"/>
    </row>
    <row r="1046985" spans="1:29" s="119" customFormat="1">
      <c r="A1046985" s="254"/>
      <c r="B1046985" s="198"/>
      <c r="C1046985" s="265"/>
      <c r="D1046985" s="265"/>
      <c r="E1046985" s="198"/>
      <c r="G1046985" s="198"/>
      <c r="H1046985" s="198"/>
      <c r="I1046985" s="198"/>
      <c r="J1046985" s="198"/>
      <c r="K1046985" s="198"/>
      <c r="M1046985" s="198"/>
      <c r="N1046985" s="198"/>
      <c r="P1046985" s="2"/>
      <c r="U1046985" s="270"/>
      <c r="AA1046985" s="268"/>
      <c r="AC1046985" s="269"/>
    </row>
    <row r="1046986" spans="1:29" s="119" customFormat="1">
      <c r="A1046986" s="254"/>
      <c r="B1046986" s="198"/>
      <c r="C1046986" s="265"/>
      <c r="D1046986" s="265"/>
      <c r="E1046986" s="198"/>
      <c r="G1046986" s="198"/>
      <c r="H1046986" s="198"/>
      <c r="I1046986" s="198"/>
      <c r="J1046986" s="198"/>
      <c r="K1046986" s="198"/>
      <c r="M1046986" s="198"/>
      <c r="N1046986" s="198"/>
      <c r="P1046986" s="2"/>
      <c r="U1046986" s="270"/>
      <c r="AA1046986" s="268"/>
      <c r="AC1046986" s="269"/>
    </row>
    <row r="1046987" spans="1:29" s="119" customFormat="1">
      <c r="A1046987" s="254"/>
      <c r="B1046987" s="198"/>
      <c r="C1046987" s="265"/>
      <c r="D1046987" s="265"/>
      <c r="E1046987" s="198"/>
      <c r="G1046987" s="198"/>
      <c r="H1046987" s="198"/>
      <c r="I1046987" s="198"/>
      <c r="J1046987" s="198"/>
      <c r="K1046987" s="198"/>
      <c r="M1046987" s="198"/>
      <c r="N1046987" s="198"/>
      <c r="P1046987" s="2"/>
      <c r="U1046987" s="270"/>
      <c r="AA1046987" s="268"/>
      <c r="AC1046987" s="269"/>
    </row>
    <row r="1046988" spans="1:29" s="119" customFormat="1">
      <c r="A1046988" s="254"/>
      <c r="B1046988" s="198"/>
      <c r="C1046988" s="265"/>
      <c r="D1046988" s="265"/>
      <c r="E1046988" s="198"/>
      <c r="G1046988" s="198"/>
      <c r="H1046988" s="198"/>
      <c r="I1046988" s="198"/>
      <c r="J1046988" s="198"/>
      <c r="K1046988" s="198"/>
      <c r="M1046988" s="198"/>
      <c r="N1046988" s="198"/>
      <c r="P1046988" s="2"/>
      <c r="U1046988" s="270"/>
      <c r="AA1046988" s="268"/>
      <c r="AC1046988" s="269"/>
    </row>
    <row r="1046989" spans="1:29" s="119" customFormat="1">
      <c r="A1046989" s="254"/>
      <c r="B1046989" s="198"/>
      <c r="C1046989" s="265"/>
      <c r="D1046989" s="265"/>
      <c r="E1046989" s="198"/>
      <c r="G1046989" s="198"/>
      <c r="H1046989" s="198"/>
      <c r="I1046989" s="198"/>
      <c r="J1046989" s="198"/>
      <c r="K1046989" s="198"/>
      <c r="M1046989" s="198"/>
      <c r="N1046989" s="198"/>
      <c r="P1046989" s="2"/>
      <c r="U1046989" s="270"/>
      <c r="AA1046989" s="268"/>
      <c r="AC1046989" s="269"/>
    </row>
    <row r="1046990" spans="1:29" s="119" customFormat="1">
      <c r="A1046990" s="254"/>
      <c r="B1046990" s="198"/>
      <c r="C1046990" s="265"/>
      <c r="D1046990" s="265"/>
      <c r="E1046990" s="198"/>
      <c r="G1046990" s="198"/>
      <c r="H1046990" s="198"/>
      <c r="I1046990" s="198"/>
      <c r="J1046990" s="198"/>
      <c r="K1046990" s="198"/>
      <c r="M1046990" s="198"/>
      <c r="N1046990" s="198"/>
      <c r="P1046990" s="2"/>
      <c r="U1046990" s="270"/>
      <c r="AA1046990" s="268"/>
      <c r="AC1046990" s="269"/>
    </row>
    <row r="1046991" spans="1:29" s="119" customFormat="1">
      <c r="A1046991" s="254"/>
      <c r="B1046991" s="198"/>
      <c r="C1046991" s="265"/>
      <c r="D1046991" s="265"/>
      <c r="E1046991" s="198"/>
      <c r="G1046991" s="198"/>
      <c r="H1046991" s="198"/>
      <c r="I1046991" s="198"/>
      <c r="J1046991" s="198"/>
      <c r="K1046991" s="198"/>
      <c r="M1046991" s="198"/>
      <c r="N1046991" s="198"/>
      <c r="P1046991" s="2"/>
      <c r="U1046991" s="270"/>
      <c r="AA1046991" s="268"/>
      <c r="AC1046991" s="269"/>
    </row>
    <row r="1046992" spans="1:29" s="119" customFormat="1">
      <c r="A1046992" s="254"/>
      <c r="B1046992" s="198"/>
      <c r="C1046992" s="265"/>
      <c r="D1046992" s="265"/>
      <c r="E1046992" s="198"/>
      <c r="G1046992" s="198"/>
      <c r="H1046992" s="198"/>
      <c r="I1046992" s="198"/>
      <c r="J1046992" s="198"/>
      <c r="K1046992" s="198"/>
      <c r="M1046992" s="198"/>
      <c r="N1046992" s="198"/>
      <c r="P1046992" s="2"/>
      <c r="U1046992" s="270"/>
      <c r="AA1046992" s="268"/>
      <c r="AC1046992" s="269"/>
    </row>
    <row r="1046993" spans="1:29" s="119" customFormat="1">
      <c r="A1046993" s="254"/>
      <c r="B1046993" s="198"/>
      <c r="C1046993" s="265"/>
      <c r="D1046993" s="265"/>
      <c r="E1046993" s="198"/>
      <c r="G1046993" s="198"/>
      <c r="H1046993" s="198"/>
      <c r="I1046993" s="198"/>
      <c r="J1046993" s="198"/>
      <c r="K1046993" s="198"/>
      <c r="M1046993" s="198"/>
      <c r="N1046993" s="198"/>
      <c r="P1046993" s="2"/>
      <c r="U1046993" s="270"/>
      <c r="AA1046993" s="268"/>
      <c r="AC1046993" s="269"/>
    </row>
    <row r="1046994" spans="1:29" s="119" customFormat="1">
      <c r="A1046994" s="254"/>
      <c r="B1046994" s="198"/>
      <c r="C1046994" s="265"/>
      <c r="D1046994" s="265"/>
      <c r="E1046994" s="198"/>
      <c r="G1046994" s="198"/>
      <c r="H1046994" s="198"/>
      <c r="I1046994" s="198"/>
      <c r="J1046994" s="198"/>
      <c r="K1046994" s="198"/>
      <c r="M1046994" s="198"/>
      <c r="N1046994" s="198"/>
      <c r="P1046994" s="2"/>
      <c r="U1046994" s="270"/>
      <c r="AA1046994" s="268"/>
      <c r="AC1046994" s="269"/>
    </row>
    <row r="1046995" spans="1:29" s="119" customFormat="1">
      <c r="A1046995" s="254"/>
      <c r="B1046995" s="198"/>
      <c r="C1046995" s="265"/>
      <c r="D1046995" s="265"/>
      <c r="E1046995" s="198"/>
      <c r="G1046995" s="198"/>
      <c r="H1046995" s="198"/>
      <c r="I1046995" s="198"/>
      <c r="J1046995" s="198"/>
      <c r="K1046995" s="198"/>
      <c r="M1046995" s="198"/>
      <c r="N1046995" s="198"/>
      <c r="P1046995" s="2"/>
      <c r="U1046995" s="270"/>
      <c r="AA1046995" s="268"/>
      <c r="AC1046995" s="269"/>
    </row>
    <row r="1046996" spans="1:29" s="119" customFormat="1">
      <c r="A1046996" s="254"/>
      <c r="B1046996" s="198"/>
      <c r="C1046996" s="265"/>
      <c r="D1046996" s="265"/>
      <c r="E1046996" s="198"/>
      <c r="G1046996" s="198"/>
      <c r="H1046996" s="198"/>
      <c r="I1046996" s="198"/>
      <c r="J1046996" s="198"/>
      <c r="K1046996" s="198"/>
      <c r="M1046996" s="198"/>
      <c r="N1046996" s="198"/>
      <c r="P1046996" s="2"/>
      <c r="U1046996" s="270"/>
      <c r="AA1046996" s="268"/>
      <c r="AC1046996" s="269"/>
    </row>
    <row r="1046997" spans="1:29" s="119" customFormat="1">
      <c r="A1046997" s="254"/>
      <c r="B1046997" s="198"/>
      <c r="C1046997" s="265"/>
      <c r="D1046997" s="265"/>
      <c r="E1046997" s="198"/>
      <c r="G1046997" s="198"/>
      <c r="H1046997" s="198"/>
      <c r="I1046997" s="198"/>
      <c r="J1046997" s="198"/>
      <c r="K1046997" s="198"/>
      <c r="M1046997" s="198"/>
      <c r="N1046997" s="198"/>
      <c r="P1046997" s="2"/>
      <c r="U1046997" s="270"/>
      <c r="AA1046997" s="268"/>
      <c r="AC1046997" s="269"/>
    </row>
    <row r="1046998" spans="1:29" s="119" customFormat="1">
      <c r="A1046998" s="254"/>
      <c r="B1046998" s="198"/>
      <c r="C1046998" s="265"/>
      <c r="D1046998" s="265"/>
      <c r="E1046998" s="198"/>
      <c r="G1046998" s="198"/>
      <c r="H1046998" s="198"/>
      <c r="I1046998" s="198"/>
      <c r="J1046998" s="198"/>
      <c r="K1046998" s="198"/>
      <c r="M1046998" s="198"/>
      <c r="N1046998" s="198"/>
      <c r="P1046998" s="2"/>
      <c r="U1046998" s="270"/>
      <c r="AA1046998" s="268"/>
      <c r="AC1046998" s="269"/>
    </row>
    <row r="1046999" spans="1:29" s="119" customFormat="1">
      <c r="A1046999" s="254"/>
      <c r="B1046999" s="198"/>
      <c r="C1046999" s="265"/>
      <c r="D1046999" s="265"/>
      <c r="E1046999" s="198"/>
      <c r="G1046999" s="198"/>
      <c r="H1046999" s="198"/>
      <c r="I1046999" s="198"/>
      <c r="J1046999" s="198"/>
      <c r="K1046999" s="198"/>
      <c r="M1046999" s="198"/>
      <c r="N1046999" s="198"/>
      <c r="P1046999" s="2"/>
      <c r="U1046999" s="270"/>
      <c r="AA1046999" s="268"/>
      <c r="AC1046999" s="269"/>
    </row>
    <row r="1047000" spans="1:29" s="119" customFormat="1">
      <c r="A1047000" s="254"/>
      <c r="B1047000" s="198"/>
      <c r="C1047000" s="265"/>
      <c r="D1047000" s="265"/>
      <c r="E1047000" s="198"/>
      <c r="G1047000" s="198"/>
      <c r="H1047000" s="198"/>
      <c r="I1047000" s="198"/>
      <c r="J1047000" s="198"/>
      <c r="K1047000" s="198"/>
      <c r="M1047000" s="198"/>
      <c r="N1047000" s="198"/>
      <c r="P1047000" s="2"/>
      <c r="U1047000" s="270"/>
      <c r="AA1047000" s="268"/>
      <c r="AC1047000" s="269"/>
    </row>
    <row r="1047001" spans="1:29" s="119" customFormat="1">
      <c r="A1047001" s="254"/>
      <c r="B1047001" s="198"/>
      <c r="C1047001" s="265"/>
      <c r="D1047001" s="265"/>
      <c r="E1047001" s="198"/>
      <c r="G1047001" s="198"/>
      <c r="H1047001" s="198"/>
      <c r="I1047001" s="198"/>
      <c r="J1047001" s="198"/>
      <c r="K1047001" s="198"/>
      <c r="M1047001" s="198"/>
      <c r="N1047001" s="198"/>
      <c r="P1047001" s="2"/>
      <c r="U1047001" s="270"/>
      <c r="AA1047001" s="268"/>
      <c r="AC1047001" s="269"/>
    </row>
    <row r="1047002" spans="1:29" s="119" customFormat="1">
      <c r="A1047002" s="254"/>
      <c r="B1047002" s="198"/>
      <c r="C1047002" s="265"/>
      <c r="D1047002" s="265"/>
      <c r="E1047002" s="198"/>
      <c r="G1047002" s="198"/>
      <c r="H1047002" s="198"/>
      <c r="I1047002" s="198"/>
      <c r="J1047002" s="198"/>
      <c r="K1047002" s="198"/>
      <c r="M1047002" s="198"/>
      <c r="N1047002" s="198"/>
      <c r="P1047002" s="2"/>
      <c r="U1047002" s="270"/>
      <c r="AA1047002" s="268"/>
      <c r="AC1047002" s="269"/>
    </row>
    <row r="1047003" spans="1:29" s="119" customFormat="1">
      <c r="A1047003" s="254"/>
      <c r="B1047003" s="198"/>
      <c r="C1047003" s="265"/>
      <c r="D1047003" s="265"/>
      <c r="E1047003" s="198"/>
      <c r="G1047003" s="198"/>
      <c r="H1047003" s="198"/>
      <c r="I1047003" s="198"/>
      <c r="J1047003" s="198"/>
      <c r="K1047003" s="198"/>
      <c r="M1047003" s="198"/>
      <c r="N1047003" s="198"/>
      <c r="P1047003" s="2"/>
      <c r="U1047003" s="270"/>
      <c r="AA1047003" s="268"/>
      <c r="AC1047003" s="269"/>
    </row>
    <row r="1047004" spans="1:29" s="119" customFormat="1">
      <c r="A1047004" s="254"/>
      <c r="B1047004" s="198"/>
      <c r="C1047004" s="265"/>
      <c r="D1047004" s="265"/>
      <c r="E1047004" s="198"/>
      <c r="G1047004" s="198"/>
      <c r="H1047004" s="198"/>
      <c r="I1047004" s="198"/>
      <c r="J1047004" s="198"/>
      <c r="K1047004" s="198"/>
      <c r="M1047004" s="198"/>
      <c r="N1047004" s="198"/>
      <c r="P1047004" s="2"/>
      <c r="U1047004" s="270"/>
      <c r="AA1047004" s="268"/>
      <c r="AC1047004" s="269"/>
    </row>
    <row r="1047005" spans="1:29" s="119" customFormat="1">
      <c r="A1047005" s="254"/>
      <c r="B1047005" s="198"/>
      <c r="C1047005" s="265"/>
      <c r="D1047005" s="265"/>
      <c r="E1047005" s="198"/>
      <c r="G1047005" s="198"/>
      <c r="H1047005" s="198"/>
      <c r="I1047005" s="198"/>
      <c r="J1047005" s="198"/>
      <c r="K1047005" s="198"/>
      <c r="M1047005" s="198"/>
      <c r="N1047005" s="198"/>
      <c r="P1047005" s="2"/>
      <c r="U1047005" s="270"/>
      <c r="AA1047005" s="268"/>
      <c r="AC1047005" s="269"/>
    </row>
    <row r="1047006" spans="1:29" s="119" customFormat="1">
      <c r="A1047006" s="254"/>
      <c r="B1047006" s="198"/>
      <c r="C1047006" s="265"/>
      <c r="D1047006" s="265"/>
      <c r="E1047006" s="198"/>
      <c r="G1047006" s="198"/>
      <c r="H1047006" s="198"/>
      <c r="I1047006" s="198"/>
      <c r="J1047006" s="198"/>
      <c r="K1047006" s="198"/>
      <c r="M1047006" s="198"/>
      <c r="N1047006" s="198"/>
      <c r="P1047006" s="2"/>
      <c r="U1047006" s="270"/>
      <c r="AA1047006" s="268"/>
      <c r="AC1047006" s="269"/>
    </row>
    <row r="1047007" spans="1:29" s="119" customFormat="1">
      <c r="A1047007" s="254"/>
      <c r="B1047007" s="198"/>
      <c r="C1047007" s="265"/>
      <c r="D1047007" s="265"/>
      <c r="E1047007" s="198"/>
      <c r="G1047007" s="198"/>
      <c r="H1047007" s="198"/>
      <c r="I1047007" s="198"/>
      <c r="J1047007" s="198"/>
      <c r="K1047007" s="198"/>
      <c r="M1047007" s="198"/>
      <c r="N1047007" s="198"/>
      <c r="P1047007" s="2"/>
      <c r="U1047007" s="270"/>
      <c r="AA1047007" s="268"/>
      <c r="AC1047007" s="269"/>
    </row>
    <row r="1047008" spans="1:29" s="119" customFormat="1">
      <c r="A1047008" s="254"/>
      <c r="B1047008" s="198"/>
      <c r="C1047008" s="265"/>
      <c r="D1047008" s="265"/>
      <c r="E1047008" s="198"/>
      <c r="G1047008" s="198"/>
      <c r="H1047008" s="198"/>
      <c r="I1047008" s="198"/>
      <c r="J1047008" s="198"/>
      <c r="K1047008" s="198"/>
      <c r="M1047008" s="198"/>
      <c r="N1047008" s="198"/>
      <c r="P1047008" s="2"/>
      <c r="U1047008" s="270"/>
      <c r="AA1047008" s="268"/>
      <c r="AC1047008" s="269"/>
    </row>
    <row r="1047009" spans="1:29" s="119" customFormat="1">
      <c r="A1047009" s="254"/>
      <c r="B1047009" s="198"/>
      <c r="C1047009" s="265"/>
      <c r="D1047009" s="265"/>
      <c r="E1047009" s="198"/>
      <c r="G1047009" s="198"/>
      <c r="H1047009" s="198"/>
      <c r="I1047009" s="198"/>
      <c r="J1047009" s="198"/>
      <c r="K1047009" s="198"/>
      <c r="M1047009" s="198"/>
      <c r="N1047009" s="198"/>
      <c r="P1047009" s="2"/>
      <c r="U1047009" s="270"/>
      <c r="AA1047009" s="268"/>
      <c r="AC1047009" s="269"/>
    </row>
    <row r="1047010" spans="1:29" s="119" customFormat="1">
      <c r="A1047010" s="254"/>
      <c r="B1047010" s="198"/>
      <c r="C1047010" s="265"/>
      <c r="D1047010" s="265"/>
      <c r="E1047010" s="198"/>
      <c r="G1047010" s="198"/>
      <c r="H1047010" s="198"/>
      <c r="I1047010" s="198"/>
      <c r="J1047010" s="198"/>
      <c r="K1047010" s="198"/>
      <c r="M1047010" s="198"/>
      <c r="N1047010" s="198"/>
      <c r="P1047010" s="2"/>
      <c r="U1047010" s="270"/>
      <c r="AA1047010" s="268"/>
      <c r="AC1047010" s="269"/>
    </row>
    <row r="1047011" spans="1:29" s="119" customFormat="1">
      <c r="A1047011" s="254"/>
      <c r="B1047011" s="198"/>
      <c r="C1047011" s="265"/>
      <c r="D1047011" s="265"/>
      <c r="E1047011" s="198"/>
      <c r="G1047011" s="198"/>
      <c r="H1047011" s="198"/>
      <c r="I1047011" s="198"/>
      <c r="J1047011" s="198"/>
      <c r="K1047011" s="198"/>
      <c r="M1047011" s="198"/>
      <c r="N1047011" s="198"/>
      <c r="P1047011" s="2"/>
      <c r="U1047011" s="270"/>
      <c r="AA1047011" s="268"/>
      <c r="AC1047011" s="269"/>
    </row>
    <row r="1047012" spans="1:29" s="119" customFormat="1">
      <c r="A1047012" s="254"/>
      <c r="B1047012" s="198"/>
      <c r="C1047012" s="265"/>
      <c r="D1047012" s="265"/>
      <c r="E1047012" s="198"/>
      <c r="G1047012" s="198"/>
      <c r="H1047012" s="198"/>
      <c r="I1047012" s="198"/>
      <c r="J1047012" s="198"/>
      <c r="K1047012" s="198"/>
      <c r="M1047012" s="198"/>
      <c r="N1047012" s="198"/>
      <c r="P1047012" s="2"/>
      <c r="U1047012" s="270"/>
      <c r="AA1047012" s="268"/>
      <c r="AC1047012" s="269"/>
    </row>
    <row r="1047013" spans="1:29" s="119" customFormat="1">
      <c r="A1047013" s="254"/>
      <c r="B1047013" s="198"/>
      <c r="C1047013" s="265"/>
      <c r="D1047013" s="265"/>
      <c r="E1047013" s="198"/>
      <c r="G1047013" s="198"/>
      <c r="H1047013" s="198"/>
      <c r="I1047013" s="198"/>
      <c r="J1047013" s="198"/>
      <c r="K1047013" s="198"/>
      <c r="M1047013" s="198"/>
      <c r="N1047013" s="198"/>
      <c r="P1047013" s="2"/>
      <c r="U1047013" s="270"/>
      <c r="AA1047013" s="268"/>
      <c r="AC1047013" s="269"/>
    </row>
    <row r="1047014" spans="1:29" s="119" customFormat="1">
      <c r="A1047014" s="254"/>
      <c r="B1047014" s="198"/>
      <c r="C1047014" s="265"/>
      <c r="D1047014" s="265"/>
      <c r="E1047014" s="198"/>
      <c r="G1047014" s="198"/>
      <c r="H1047014" s="198"/>
      <c r="I1047014" s="198"/>
      <c r="J1047014" s="198"/>
      <c r="K1047014" s="198"/>
      <c r="M1047014" s="198"/>
      <c r="N1047014" s="198"/>
      <c r="P1047014" s="2"/>
      <c r="U1047014" s="270"/>
      <c r="AA1047014" s="268"/>
      <c r="AC1047014" s="269"/>
    </row>
    <row r="1047015" spans="1:29" s="119" customFormat="1">
      <c r="A1047015" s="254"/>
      <c r="B1047015" s="198"/>
      <c r="C1047015" s="265"/>
      <c r="D1047015" s="265"/>
      <c r="E1047015" s="198"/>
      <c r="G1047015" s="198"/>
      <c r="H1047015" s="198"/>
      <c r="I1047015" s="198"/>
      <c r="J1047015" s="198"/>
      <c r="K1047015" s="198"/>
      <c r="M1047015" s="198"/>
      <c r="N1047015" s="198"/>
      <c r="P1047015" s="2"/>
      <c r="U1047015" s="270"/>
      <c r="AA1047015" s="268"/>
      <c r="AC1047015" s="269"/>
    </row>
    <row r="1047016" spans="1:29" s="119" customFormat="1">
      <c r="A1047016" s="254"/>
      <c r="B1047016" s="198"/>
      <c r="C1047016" s="265"/>
      <c r="D1047016" s="265"/>
      <c r="E1047016" s="198"/>
      <c r="G1047016" s="198"/>
      <c r="H1047016" s="198"/>
      <c r="I1047016" s="198"/>
      <c r="J1047016" s="198"/>
      <c r="K1047016" s="198"/>
      <c r="M1047016" s="198"/>
      <c r="N1047016" s="198"/>
      <c r="P1047016" s="2"/>
      <c r="U1047016" s="270"/>
      <c r="AA1047016" s="268"/>
      <c r="AC1047016" s="269"/>
    </row>
    <row r="1047017" spans="1:29" s="119" customFormat="1">
      <c r="A1047017" s="254"/>
      <c r="B1047017" s="198"/>
      <c r="C1047017" s="265"/>
      <c r="D1047017" s="265"/>
      <c r="E1047017" s="198"/>
      <c r="G1047017" s="198"/>
      <c r="H1047017" s="198"/>
      <c r="I1047017" s="198"/>
      <c r="J1047017" s="198"/>
      <c r="K1047017" s="198"/>
      <c r="M1047017" s="198"/>
      <c r="N1047017" s="198"/>
      <c r="P1047017" s="2"/>
      <c r="U1047017" s="270"/>
      <c r="AA1047017" s="268"/>
      <c r="AC1047017" s="269"/>
    </row>
    <row r="1047018" spans="1:29" s="119" customFormat="1">
      <c r="A1047018" s="254"/>
      <c r="B1047018" s="198"/>
      <c r="C1047018" s="265"/>
      <c r="D1047018" s="265"/>
      <c r="E1047018" s="198"/>
      <c r="G1047018" s="198"/>
      <c r="H1047018" s="198"/>
      <c r="I1047018" s="198"/>
      <c r="J1047018" s="198"/>
      <c r="K1047018" s="198"/>
      <c r="M1047018" s="198"/>
      <c r="N1047018" s="198"/>
      <c r="P1047018" s="2"/>
      <c r="U1047018" s="270"/>
      <c r="AA1047018" s="268"/>
      <c r="AC1047018" s="269"/>
    </row>
    <row r="1047019" spans="1:29" s="119" customFormat="1">
      <c r="A1047019" s="254"/>
      <c r="B1047019" s="198"/>
      <c r="C1047019" s="265"/>
      <c r="D1047019" s="265"/>
      <c r="E1047019" s="198"/>
      <c r="G1047019" s="198"/>
      <c r="H1047019" s="198"/>
      <c r="I1047019" s="198"/>
      <c r="J1047019" s="198"/>
      <c r="K1047019" s="198"/>
      <c r="M1047019" s="198"/>
      <c r="N1047019" s="198"/>
      <c r="P1047019" s="2"/>
      <c r="U1047019" s="270"/>
      <c r="AA1047019" s="268"/>
      <c r="AC1047019" s="269"/>
    </row>
    <row r="1047020" spans="1:29" s="119" customFormat="1">
      <c r="A1047020" s="254"/>
      <c r="B1047020" s="198"/>
      <c r="C1047020" s="265"/>
      <c r="D1047020" s="265"/>
      <c r="E1047020" s="198"/>
      <c r="G1047020" s="198"/>
      <c r="H1047020" s="198"/>
      <c r="I1047020" s="198"/>
      <c r="J1047020" s="198"/>
      <c r="K1047020" s="198"/>
      <c r="M1047020" s="198"/>
      <c r="N1047020" s="198"/>
      <c r="P1047020" s="2"/>
      <c r="U1047020" s="270"/>
      <c r="AA1047020" s="268"/>
      <c r="AC1047020" s="269"/>
    </row>
    <row r="1047021" spans="1:29" s="119" customFormat="1">
      <c r="A1047021" s="254"/>
      <c r="B1047021" s="198"/>
      <c r="C1047021" s="265"/>
      <c r="D1047021" s="265"/>
      <c r="E1047021" s="198"/>
      <c r="G1047021" s="198"/>
      <c r="H1047021" s="198"/>
      <c r="I1047021" s="198"/>
      <c r="J1047021" s="198"/>
      <c r="K1047021" s="198"/>
      <c r="M1047021" s="198"/>
      <c r="N1047021" s="198"/>
      <c r="P1047021" s="2"/>
      <c r="U1047021" s="270"/>
      <c r="AA1047021" s="268"/>
      <c r="AC1047021" s="269"/>
    </row>
    <row r="1047022" spans="1:29" s="119" customFormat="1">
      <c r="A1047022" s="254"/>
      <c r="B1047022" s="198"/>
      <c r="C1047022" s="265"/>
      <c r="D1047022" s="265"/>
      <c r="E1047022" s="198"/>
      <c r="G1047022" s="198"/>
      <c r="H1047022" s="198"/>
      <c r="I1047022" s="198"/>
      <c r="J1047022" s="198"/>
      <c r="K1047022" s="198"/>
      <c r="M1047022" s="198"/>
      <c r="N1047022" s="198"/>
      <c r="P1047022" s="2"/>
      <c r="U1047022" s="270"/>
      <c r="AA1047022" s="268"/>
      <c r="AC1047022" s="269"/>
    </row>
    <row r="1047023" spans="1:29" s="119" customFormat="1">
      <c r="A1047023" s="254"/>
      <c r="B1047023" s="198"/>
      <c r="C1047023" s="265"/>
      <c r="D1047023" s="265"/>
      <c r="E1047023" s="198"/>
      <c r="G1047023" s="198"/>
      <c r="H1047023" s="198"/>
      <c r="I1047023" s="198"/>
      <c r="J1047023" s="198"/>
      <c r="K1047023" s="198"/>
      <c r="M1047023" s="198"/>
      <c r="N1047023" s="198"/>
      <c r="P1047023" s="2"/>
      <c r="U1047023" s="270"/>
      <c r="AA1047023" s="268"/>
      <c r="AC1047023" s="269"/>
    </row>
    <row r="1047024" spans="1:29" s="119" customFormat="1">
      <c r="A1047024" s="254"/>
      <c r="B1047024" s="198"/>
      <c r="C1047024" s="265"/>
      <c r="D1047024" s="265"/>
      <c r="E1047024" s="198"/>
      <c r="G1047024" s="198"/>
      <c r="H1047024" s="198"/>
      <c r="I1047024" s="198"/>
      <c r="J1047024" s="198"/>
      <c r="K1047024" s="198"/>
      <c r="M1047024" s="198"/>
      <c r="N1047024" s="198"/>
      <c r="P1047024" s="2"/>
      <c r="U1047024" s="270"/>
      <c r="AA1047024" s="268"/>
      <c r="AC1047024" s="269"/>
    </row>
    <row r="1047025" spans="1:29" s="119" customFormat="1">
      <c r="A1047025" s="254"/>
      <c r="B1047025" s="198"/>
      <c r="C1047025" s="265"/>
      <c r="D1047025" s="265"/>
      <c r="E1047025" s="198"/>
      <c r="G1047025" s="198"/>
      <c r="H1047025" s="198"/>
      <c r="I1047025" s="198"/>
      <c r="J1047025" s="198"/>
      <c r="K1047025" s="198"/>
      <c r="M1047025" s="198"/>
      <c r="N1047025" s="198"/>
      <c r="P1047025" s="2"/>
      <c r="U1047025" s="270"/>
      <c r="AA1047025" s="268"/>
      <c r="AC1047025" s="269"/>
    </row>
    <row r="1047026" spans="1:29" s="119" customFormat="1">
      <c r="A1047026" s="254"/>
      <c r="B1047026" s="198"/>
      <c r="C1047026" s="265"/>
      <c r="D1047026" s="265"/>
      <c r="E1047026" s="198"/>
      <c r="G1047026" s="198"/>
      <c r="H1047026" s="198"/>
      <c r="I1047026" s="198"/>
      <c r="J1047026" s="198"/>
      <c r="K1047026" s="198"/>
      <c r="M1047026" s="198"/>
      <c r="N1047026" s="198"/>
      <c r="P1047026" s="2"/>
      <c r="U1047026" s="270"/>
      <c r="AA1047026" s="268"/>
      <c r="AC1047026" s="269"/>
    </row>
    <row r="1047027" spans="1:29" s="119" customFormat="1">
      <c r="A1047027" s="254"/>
      <c r="B1047027" s="198"/>
      <c r="C1047027" s="265"/>
      <c r="D1047027" s="265"/>
      <c r="E1047027" s="198"/>
      <c r="G1047027" s="198"/>
      <c r="H1047027" s="198"/>
      <c r="I1047027" s="198"/>
      <c r="J1047027" s="198"/>
      <c r="K1047027" s="198"/>
      <c r="M1047027" s="198"/>
      <c r="N1047027" s="198"/>
      <c r="P1047027" s="2"/>
      <c r="U1047027" s="270"/>
      <c r="AA1047027" s="268"/>
      <c r="AC1047027" s="269"/>
    </row>
    <row r="1047028" spans="1:29" s="119" customFormat="1">
      <c r="A1047028" s="254"/>
      <c r="B1047028" s="198"/>
      <c r="C1047028" s="265"/>
      <c r="D1047028" s="265"/>
      <c r="E1047028" s="198"/>
      <c r="G1047028" s="198"/>
      <c r="H1047028" s="198"/>
      <c r="I1047028" s="198"/>
      <c r="J1047028" s="198"/>
      <c r="K1047028" s="198"/>
      <c r="M1047028" s="198"/>
      <c r="N1047028" s="198"/>
      <c r="P1047028" s="2"/>
      <c r="U1047028" s="270"/>
      <c r="AA1047028" s="268"/>
      <c r="AC1047028" s="269"/>
    </row>
    <row r="1047029" spans="1:29" s="119" customFormat="1">
      <c r="A1047029" s="254"/>
      <c r="B1047029" s="198"/>
      <c r="C1047029" s="265"/>
      <c r="D1047029" s="265"/>
      <c r="E1047029" s="198"/>
      <c r="G1047029" s="198"/>
      <c r="H1047029" s="198"/>
      <c r="I1047029" s="198"/>
      <c r="J1047029" s="198"/>
      <c r="K1047029" s="198"/>
      <c r="M1047029" s="198"/>
      <c r="N1047029" s="198"/>
      <c r="P1047029" s="2"/>
      <c r="U1047029" s="270"/>
      <c r="AA1047029" s="268"/>
      <c r="AC1047029" s="269"/>
    </row>
    <row r="1047030" spans="1:29" s="119" customFormat="1">
      <c r="A1047030" s="254"/>
      <c r="B1047030" s="198"/>
      <c r="C1047030" s="265"/>
      <c r="D1047030" s="265"/>
      <c r="E1047030" s="198"/>
      <c r="G1047030" s="198"/>
      <c r="H1047030" s="198"/>
      <c r="I1047030" s="198"/>
      <c r="J1047030" s="198"/>
      <c r="K1047030" s="198"/>
      <c r="M1047030" s="198"/>
      <c r="N1047030" s="198"/>
      <c r="P1047030" s="2"/>
      <c r="U1047030" s="270"/>
      <c r="AA1047030" s="268"/>
      <c r="AC1047030" s="269"/>
    </row>
    <row r="1047031" spans="1:29" s="119" customFormat="1">
      <c r="A1047031" s="254"/>
      <c r="B1047031" s="198"/>
      <c r="C1047031" s="265"/>
      <c r="D1047031" s="265"/>
      <c r="E1047031" s="198"/>
      <c r="G1047031" s="198"/>
      <c r="H1047031" s="198"/>
      <c r="I1047031" s="198"/>
      <c r="J1047031" s="198"/>
      <c r="K1047031" s="198"/>
      <c r="M1047031" s="198"/>
      <c r="N1047031" s="198"/>
      <c r="P1047031" s="2"/>
      <c r="U1047031" s="270"/>
      <c r="AA1047031" s="268"/>
      <c r="AC1047031" s="269"/>
    </row>
    <row r="1047032" spans="1:29" s="119" customFormat="1">
      <c r="A1047032" s="254"/>
      <c r="B1047032" s="198"/>
      <c r="C1047032" s="265"/>
      <c r="D1047032" s="265"/>
      <c r="E1047032" s="198"/>
      <c r="G1047032" s="198"/>
      <c r="H1047032" s="198"/>
      <c r="I1047032" s="198"/>
      <c r="J1047032" s="198"/>
      <c r="K1047032" s="198"/>
      <c r="M1047032" s="198"/>
      <c r="N1047032" s="198"/>
      <c r="P1047032" s="2"/>
      <c r="U1047032" s="270"/>
      <c r="AA1047032" s="268"/>
      <c r="AC1047032" s="269"/>
    </row>
    <row r="1047033" spans="1:29" s="119" customFormat="1">
      <c r="A1047033" s="254"/>
      <c r="B1047033" s="198"/>
      <c r="C1047033" s="265"/>
      <c r="D1047033" s="265"/>
      <c r="E1047033" s="198"/>
      <c r="G1047033" s="198"/>
      <c r="H1047033" s="198"/>
      <c r="I1047033" s="198"/>
      <c r="J1047033" s="198"/>
      <c r="K1047033" s="198"/>
      <c r="M1047033" s="198"/>
      <c r="N1047033" s="198"/>
      <c r="P1047033" s="2"/>
      <c r="U1047033" s="270"/>
      <c r="AA1047033" s="268"/>
      <c r="AC1047033" s="269"/>
    </row>
    <row r="1047034" spans="1:29" s="119" customFormat="1">
      <c r="A1047034" s="254"/>
      <c r="B1047034" s="198"/>
      <c r="C1047034" s="265"/>
      <c r="D1047034" s="265"/>
      <c r="E1047034" s="198"/>
      <c r="G1047034" s="198"/>
      <c r="H1047034" s="198"/>
      <c r="I1047034" s="198"/>
      <c r="J1047034" s="198"/>
      <c r="K1047034" s="198"/>
      <c r="M1047034" s="198"/>
      <c r="N1047034" s="198"/>
      <c r="P1047034" s="2"/>
      <c r="U1047034" s="270"/>
      <c r="AA1047034" s="268"/>
      <c r="AC1047034" s="269"/>
    </row>
    <row r="1047035" spans="1:29" s="119" customFormat="1">
      <c r="A1047035" s="254"/>
      <c r="B1047035" s="198"/>
      <c r="C1047035" s="265"/>
      <c r="D1047035" s="265"/>
      <c r="E1047035" s="198"/>
      <c r="G1047035" s="198"/>
      <c r="H1047035" s="198"/>
      <c r="I1047035" s="198"/>
      <c r="J1047035" s="198"/>
      <c r="K1047035" s="198"/>
      <c r="M1047035" s="198"/>
      <c r="N1047035" s="198"/>
      <c r="P1047035" s="2"/>
      <c r="U1047035" s="270"/>
      <c r="AA1047035" s="268"/>
      <c r="AC1047035" s="269"/>
    </row>
    <row r="1047036" spans="1:29" s="119" customFormat="1">
      <c r="A1047036" s="254"/>
      <c r="B1047036" s="198"/>
      <c r="C1047036" s="265"/>
      <c r="D1047036" s="265"/>
      <c r="E1047036" s="198"/>
      <c r="G1047036" s="198"/>
      <c r="H1047036" s="198"/>
      <c r="I1047036" s="198"/>
      <c r="J1047036" s="198"/>
      <c r="K1047036" s="198"/>
      <c r="M1047036" s="198"/>
      <c r="N1047036" s="198"/>
      <c r="P1047036" s="2"/>
      <c r="U1047036" s="270"/>
      <c r="AA1047036" s="268"/>
      <c r="AC1047036" s="269"/>
    </row>
    <row r="1047037" spans="1:29" s="119" customFormat="1">
      <c r="A1047037" s="254"/>
      <c r="B1047037" s="198"/>
      <c r="C1047037" s="265"/>
      <c r="D1047037" s="265"/>
      <c r="E1047037" s="198"/>
      <c r="G1047037" s="198"/>
      <c r="H1047037" s="198"/>
      <c r="I1047037" s="198"/>
      <c r="J1047037" s="198"/>
      <c r="K1047037" s="198"/>
      <c r="M1047037" s="198"/>
      <c r="N1047037" s="198"/>
      <c r="P1047037" s="2"/>
      <c r="U1047037" s="270"/>
      <c r="AA1047037" s="268"/>
      <c r="AC1047037" s="269"/>
    </row>
    <row r="1047038" spans="1:29" s="119" customFormat="1">
      <c r="A1047038" s="254"/>
      <c r="B1047038" s="198"/>
      <c r="C1047038" s="265"/>
      <c r="D1047038" s="265"/>
      <c r="E1047038" s="198"/>
      <c r="G1047038" s="198"/>
      <c r="H1047038" s="198"/>
      <c r="I1047038" s="198"/>
      <c r="J1047038" s="198"/>
      <c r="K1047038" s="198"/>
      <c r="M1047038" s="198"/>
      <c r="N1047038" s="198"/>
      <c r="P1047038" s="2"/>
      <c r="U1047038" s="270"/>
      <c r="AA1047038" s="268"/>
      <c r="AC1047038" s="269"/>
    </row>
    <row r="1047039" spans="1:29" s="119" customFormat="1">
      <c r="A1047039" s="254"/>
      <c r="B1047039" s="198"/>
      <c r="C1047039" s="265"/>
      <c r="D1047039" s="265"/>
      <c r="E1047039" s="198"/>
      <c r="G1047039" s="198"/>
      <c r="H1047039" s="198"/>
      <c r="I1047039" s="198"/>
      <c r="J1047039" s="198"/>
      <c r="K1047039" s="198"/>
      <c r="M1047039" s="198"/>
      <c r="N1047039" s="198"/>
      <c r="P1047039" s="2"/>
      <c r="U1047039" s="270"/>
      <c r="AA1047039" s="268"/>
      <c r="AC1047039" s="269"/>
    </row>
    <row r="1047040" spans="1:29" s="119" customFormat="1">
      <c r="A1047040" s="254"/>
      <c r="B1047040" s="198"/>
      <c r="C1047040" s="265"/>
      <c r="D1047040" s="265"/>
      <c r="E1047040" s="198"/>
      <c r="G1047040" s="198"/>
      <c r="H1047040" s="198"/>
      <c r="I1047040" s="198"/>
      <c r="J1047040" s="198"/>
      <c r="K1047040" s="198"/>
      <c r="M1047040" s="198"/>
      <c r="N1047040" s="198"/>
      <c r="P1047040" s="2"/>
      <c r="U1047040" s="270"/>
      <c r="AA1047040" s="268"/>
      <c r="AC1047040" s="269"/>
    </row>
    <row r="1047041" spans="1:29" s="119" customFormat="1">
      <c r="A1047041" s="254"/>
      <c r="B1047041" s="198"/>
      <c r="C1047041" s="265"/>
      <c r="D1047041" s="265"/>
      <c r="E1047041" s="198"/>
      <c r="G1047041" s="198"/>
      <c r="H1047041" s="198"/>
      <c r="I1047041" s="198"/>
      <c r="J1047041" s="198"/>
      <c r="K1047041" s="198"/>
      <c r="M1047041" s="198"/>
      <c r="N1047041" s="198"/>
      <c r="P1047041" s="2"/>
      <c r="U1047041" s="270"/>
      <c r="AA1047041" s="268"/>
      <c r="AC1047041" s="269"/>
    </row>
    <row r="1047042" spans="1:29" s="119" customFormat="1">
      <c r="A1047042" s="254"/>
      <c r="B1047042" s="198"/>
      <c r="C1047042" s="265"/>
      <c r="D1047042" s="265"/>
      <c r="E1047042" s="198"/>
      <c r="G1047042" s="198"/>
      <c r="H1047042" s="198"/>
      <c r="I1047042" s="198"/>
      <c r="J1047042" s="198"/>
      <c r="K1047042" s="198"/>
      <c r="M1047042" s="198"/>
      <c r="N1047042" s="198"/>
      <c r="P1047042" s="2"/>
      <c r="U1047042" s="270"/>
      <c r="AA1047042" s="268"/>
      <c r="AC1047042" s="269"/>
    </row>
    <row r="1047043" spans="1:29" s="119" customFormat="1">
      <c r="A1047043" s="254"/>
      <c r="B1047043" s="198"/>
      <c r="C1047043" s="265"/>
      <c r="D1047043" s="265"/>
      <c r="E1047043" s="198"/>
      <c r="G1047043" s="198"/>
      <c r="H1047043" s="198"/>
      <c r="I1047043" s="198"/>
      <c r="J1047043" s="198"/>
      <c r="K1047043" s="198"/>
      <c r="M1047043" s="198"/>
      <c r="N1047043" s="198"/>
      <c r="P1047043" s="2"/>
      <c r="U1047043" s="270"/>
      <c r="AA1047043" s="268"/>
      <c r="AC1047043" s="269"/>
    </row>
    <row r="1047044" spans="1:29" s="119" customFormat="1">
      <c r="A1047044" s="254"/>
      <c r="B1047044" s="198"/>
      <c r="C1047044" s="265"/>
      <c r="D1047044" s="265"/>
      <c r="E1047044" s="198"/>
      <c r="G1047044" s="198"/>
      <c r="H1047044" s="198"/>
      <c r="I1047044" s="198"/>
      <c r="J1047044" s="198"/>
      <c r="K1047044" s="198"/>
      <c r="M1047044" s="198"/>
      <c r="N1047044" s="198"/>
      <c r="P1047044" s="2"/>
      <c r="U1047044" s="270"/>
      <c r="AA1047044" s="268"/>
      <c r="AC1047044" s="269"/>
    </row>
    <row r="1047045" spans="1:29" s="119" customFormat="1">
      <c r="A1047045" s="254"/>
      <c r="B1047045" s="198"/>
      <c r="C1047045" s="265"/>
      <c r="D1047045" s="265"/>
      <c r="E1047045" s="198"/>
      <c r="G1047045" s="198"/>
      <c r="H1047045" s="198"/>
      <c r="I1047045" s="198"/>
      <c r="J1047045" s="198"/>
      <c r="K1047045" s="198"/>
      <c r="M1047045" s="198"/>
      <c r="N1047045" s="198"/>
      <c r="P1047045" s="2"/>
      <c r="U1047045" s="270"/>
      <c r="AA1047045" s="268"/>
      <c r="AC1047045" s="269"/>
    </row>
    <row r="1047046" spans="1:29" s="119" customFormat="1">
      <c r="A1047046" s="254"/>
      <c r="B1047046" s="198"/>
      <c r="C1047046" s="265"/>
      <c r="D1047046" s="265"/>
      <c r="E1047046" s="198"/>
      <c r="G1047046" s="198"/>
      <c r="H1047046" s="198"/>
      <c r="I1047046" s="198"/>
      <c r="J1047046" s="198"/>
      <c r="K1047046" s="198"/>
      <c r="M1047046" s="198"/>
      <c r="N1047046" s="198"/>
      <c r="P1047046" s="2"/>
      <c r="U1047046" s="270"/>
      <c r="AA1047046" s="268"/>
      <c r="AC1047046" s="269"/>
    </row>
    <row r="1047047" spans="1:29" s="119" customFormat="1">
      <c r="A1047047" s="254"/>
      <c r="B1047047" s="198"/>
      <c r="C1047047" s="265"/>
      <c r="D1047047" s="265"/>
      <c r="E1047047" s="198"/>
      <c r="G1047047" s="198"/>
      <c r="H1047047" s="198"/>
      <c r="I1047047" s="198"/>
      <c r="J1047047" s="198"/>
      <c r="K1047047" s="198"/>
      <c r="M1047047" s="198"/>
      <c r="N1047047" s="198"/>
      <c r="P1047047" s="2"/>
      <c r="U1047047" s="270"/>
      <c r="AA1047047" s="268"/>
      <c r="AC1047047" s="269"/>
    </row>
    <row r="1047048" spans="1:29" s="119" customFormat="1">
      <c r="A1047048" s="254"/>
      <c r="B1047048" s="198"/>
      <c r="C1047048" s="265"/>
      <c r="D1047048" s="265"/>
      <c r="E1047048" s="198"/>
      <c r="G1047048" s="198"/>
      <c r="H1047048" s="198"/>
      <c r="I1047048" s="198"/>
      <c r="J1047048" s="198"/>
      <c r="K1047048" s="198"/>
      <c r="M1047048" s="198"/>
      <c r="N1047048" s="198"/>
      <c r="P1047048" s="2"/>
      <c r="U1047048" s="270"/>
      <c r="AA1047048" s="268"/>
      <c r="AC1047048" s="269"/>
    </row>
    <row r="1047049" spans="1:29" s="119" customFormat="1">
      <c r="A1047049" s="254"/>
      <c r="B1047049" s="198"/>
      <c r="C1047049" s="265"/>
      <c r="D1047049" s="265"/>
      <c r="E1047049" s="198"/>
      <c r="G1047049" s="198"/>
      <c r="H1047049" s="198"/>
      <c r="I1047049" s="198"/>
      <c r="J1047049" s="198"/>
      <c r="K1047049" s="198"/>
      <c r="M1047049" s="198"/>
      <c r="N1047049" s="198"/>
      <c r="P1047049" s="2"/>
      <c r="U1047049" s="270"/>
      <c r="AA1047049" s="268"/>
      <c r="AC1047049" s="269"/>
    </row>
    <row r="1047050" spans="1:29" s="119" customFormat="1">
      <c r="A1047050" s="254"/>
      <c r="B1047050" s="198"/>
      <c r="C1047050" s="265"/>
      <c r="D1047050" s="265"/>
      <c r="E1047050" s="198"/>
      <c r="G1047050" s="198"/>
      <c r="H1047050" s="198"/>
      <c r="I1047050" s="198"/>
      <c r="J1047050" s="198"/>
      <c r="K1047050" s="198"/>
      <c r="M1047050" s="198"/>
      <c r="N1047050" s="198"/>
      <c r="P1047050" s="2"/>
      <c r="U1047050" s="270"/>
      <c r="AA1047050" s="268"/>
      <c r="AC1047050" s="269"/>
    </row>
    <row r="1047051" spans="1:29" s="119" customFormat="1">
      <c r="A1047051" s="254"/>
      <c r="B1047051" s="198"/>
      <c r="C1047051" s="265"/>
      <c r="D1047051" s="265"/>
      <c r="E1047051" s="198"/>
      <c r="G1047051" s="198"/>
      <c r="H1047051" s="198"/>
      <c r="I1047051" s="198"/>
      <c r="J1047051" s="198"/>
      <c r="K1047051" s="198"/>
      <c r="M1047051" s="198"/>
      <c r="N1047051" s="198"/>
      <c r="P1047051" s="2"/>
      <c r="U1047051" s="270"/>
      <c r="AA1047051" s="268"/>
      <c r="AC1047051" s="269"/>
    </row>
    <row r="1047052" spans="1:29" s="119" customFormat="1">
      <c r="A1047052" s="254"/>
      <c r="B1047052" s="198"/>
      <c r="C1047052" s="265"/>
      <c r="D1047052" s="265"/>
      <c r="E1047052" s="198"/>
      <c r="G1047052" s="198"/>
      <c r="H1047052" s="198"/>
      <c r="I1047052" s="198"/>
      <c r="J1047052" s="198"/>
      <c r="K1047052" s="198"/>
      <c r="M1047052" s="198"/>
      <c r="N1047052" s="198"/>
      <c r="P1047052" s="2"/>
      <c r="U1047052" s="270"/>
      <c r="AA1047052" s="268"/>
      <c r="AC1047052" s="269"/>
    </row>
    <row r="1047053" spans="1:29" s="119" customFormat="1">
      <c r="A1047053" s="254"/>
      <c r="B1047053" s="198"/>
      <c r="C1047053" s="265"/>
      <c r="D1047053" s="265"/>
      <c r="E1047053" s="198"/>
      <c r="G1047053" s="198"/>
      <c r="H1047053" s="198"/>
      <c r="I1047053" s="198"/>
      <c r="J1047053" s="198"/>
      <c r="K1047053" s="198"/>
      <c r="M1047053" s="198"/>
      <c r="N1047053" s="198"/>
      <c r="P1047053" s="2"/>
      <c r="U1047053" s="270"/>
      <c r="AA1047053" s="268"/>
      <c r="AC1047053" s="269"/>
    </row>
    <row r="1047054" spans="1:29" s="119" customFormat="1">
      <c r="A1047054" s="254"/>
      <c r="B1047054" s="198"/>
      <c r="C1047054" s="265"/>
      <c r="D1047054" s="265"/>
      <c r="E1047054" s="198"/>
      <c r="G1047054" s="198"/>
      <c r="H1047054" s="198"/>
      <c r="I1047054" s="198"/>
      <c r="J1047054" s="198"/>
      <c r="K1047054" s="198"/>
      <c r="M1047054" s="198"/>
      <c r="N1047054" s="198"/>
      <c r="P1047054" s="2"/>
      <c r="U1047054" s="270"/>
      <c r="AA1047054" s="268"/>
      <c r="AC1047054" s="269"/>
    </row>
    <row r="1047055" spans="1:29" s="119" customFormat="1">
      <c r="A1047055" s="254"/>
      <c r="B1047055" s="198"/>
      <c r="C1047055" s="265"/>
      <c r="D1047055" s="265"/>
      <c r="E1047055" s="198"/>
      <c r="G1047055" s="198"/>
      <c r="H1047055" s="198"/>
      <c r="I1047055" s="198"/>
      <c r="J1047055" s="198"/>
      <c r="K1047055" s="198"/>
      <c r="M1047055" s="198"/>
      <c r="N1047055" s="198"/>
      <c r="P1047055" s="2"/>
      <c r="U1047055" s="270"/>
      <c r="AA1047055" s="268"/>
      <c r="AC1047055" s="269"/>
    </row>
    <row r="1047056" spans="1:29" s="119" customFormat="1">
      <c r="A1047056" s="254"/>
      <c r="B1047056" s="198"/>
      <c r="C1047056" s="265"/>
      <c r="D1047056" s="265"/>
      <c r="E1047056" s="198"/>
      <c r="G1047056" s="198"/>
      <c r="H1047056" s="198"/>
      <c r="I1047056" s="198"/>
      <c r="J1047056" s="198"/>
      <c r="K1047056" s="198"/>
      <c r="M1047056" s="198"/>
      <c r="N1047056" s="198"/>
      <c r="P1047056" s="2"/>
      <c r="U1047056" s="270"/>
      <c r="AA1047056" s="268"/>
      <c r="AC1047056" s="269"/>
    </row>
    <row r="1047057" spans="1:29" s="119" customFormat="1">
      <c r="A1047057" s="254"/>
      <c r="B1047057" s="198"/>
      <c r="C1047057" s="265"/>
      <c r="D1047057" s="265"/>
      <c r="E1047057" s="198"/>
      <c r="G1047057" s="198"/>
      <c r="H1047057" s="198"/>
      <c r="I1047057" s="198"/>
      <c r="J1047057" s="198"/>
      <c r="K1047057" s="198"/>
      <c r="M1047057" s="198"/>
      <c r="N1047057" s="198"/>
      <c r="P1047057" s="2"/>
      <c r="U1047057" s="270"/>
      <c r="AA1047057" s="268"/>
      <c r="AC1047057" s="269"/>
    </row>
    <row r="1047058" spans="1:29" s="119" customFormat="1">
      <c r="A1047058" s="254"/>
      <c r="B1047058" s="198"/>
      <c r="C1047058" s="265"/>
      <c r="D1047058" s="265"/>
      <c r="E1047058" s="198"/>
      <c r="G1047058" s="198"/>
      <c r="H1047058" s="198"/>
      <c r="I1047058" s="198"/>
      <c r="J1047058" s="198"/>
      <c r="K1047058" s="198"/>
      <c r="M1047058" s="198"/>
      <c r="N1047058" s="198"/>
      <c r="P1047058" s="2"/>
      <c r="U1047058" s="270"/>
      <c r="AA1047058" s="268"/>
      <c r="AC1047058" s="269"/>
    </row>
    <row r="1047059" spans="1:29" s="119" customFormat="1">
      <c r="A1047059" s="254"/>
      <c r="B1047059" s="198"/>
      <c r="C1047059" s="265"/>
      <c r="D1047059" s="265"/>
      <c r="E1047059" s="198"/>
      <c r="G1047059" s="198"/>
      <c r="H1047059" s="198"/>
      <c r="I1047059" s="198"/>
      <c r="J1047059" s="198"/>
      <c r="K1047059" s="198"/>
      <c r="M1047059" s="198"/>
      <c r="N1047059" s="198"/>
      <c r="P1047059" s="2"/>
      <c r="U1047059" s="270"/>
      <c r="AA1047059" s="268"/>
      <c r="AC1047059" s="269"/>
    </row>
    <row r="1047060" spans="1:29" s="119" customFormat="1">
      <c r="A1047060" s="254"/>
      <c r="B1047060" s="198"/>
      <c r="C1047060" s="265"/>
      <c r="D1047060" s="265"/>
      <c r="E1047060" s="198"/>
      <c r="G1047060" s="198"/>
      <c r="H1047060" s="198"/>
      <c r="I1047060" s="198"/>
      <c r="J1047060" s="198"/>
      <c r="K1047060" s="198"/>
      <c r="M1047060" s="198"/>
      <c r="N1047060" s="198"/>
      <c r="P1047060" s="2"/>
      <c r="U1047060" s="270"/>
      <c r="AA1047060" s="268"/>
      <c r="AC1047060" s="269"/>
    </row>
    <row r="1047061" spans="1:29" s="119" customFormat="1">
      <c r="A1047061" s="254"/>
      <c r="B1047061" s="198"/>
      <c r="C1047061" s="265"/>
      <c r="D1047061" s="265"/>
      <c r="E1047061" s="198"/>
      <c r="G1047061" s="198"/>
      <c r="H1047061" s="198"/>
      <c r="I1047061" s="198"/>
      <c r="J1047061" s="198"/>
      <c r="K1047061" s="198"/>
      <c r="M1047061" s="198"/>
      <c r="N1047061" s="198"/>
      <c r="P1047061" s="2"/>
      <c r="U1047061" s="270"/>
      <c r="AA1047061" s="268"/>
      <c r="AC1047061" s="269"/>
    </row>
    <row r="1047062" spans="1:29" s="119" customFormat="1">
      <c r="A1047062" s="254"/>
      <c r="B1047062" s="198"/>
      <c r="C1047062" s="265"/>
      <c r="D1047062" s="265"/>
      <c r="E1047062" s="198"/>
      <c r="G1047062" s="198"/>
      <c r="H1047062" s="198"/>
      <c r="I1047062" s="198"/>
      <c r="J1047062" s="198"/>
      <c r="K1047062" s="198"/>
      <c r="M1047062" s="198"/>
      <c r="N1047062" s="198"/>
      <c r="P1047062" s="2"/>
      <c r="U1047062" s="270"/>
      <c r="AA1047062" s="268"/>
      <c r="AC1047062" s="269"/>
    </row>
    <row r="1047063" spans="1:29" s="119" customFormat="1">
      <c r="A1047063" s="254"/>
      <c r="B1047063" s="198"/>
      <c r="C1047063" s="265"/>
      <c r="D1047063" s="265"/>
      <c r="E1047063" s="198"/>
      <c r="G1047063" s="198"/>
      <c r="H1047063" s="198"/>
      <c r="I1047063" s="198"/>
      <c r="J1047063" s="198"/>
      <c r="K1047063" s="198"/>
      <c r="M1047063" s="198"/>
      <c r="N1047063" s="198"/>
      <c r="P1047063" s="2"/>
      <c r="U1047063" s="270"/>
      <c r="AA1047063" s="268"/>
      <c r="AC1047063" s="269"/>
    </row>
    <row r="1047064" spans="1:29" s="119" customFormat="1">
      <c r="A1047064" s="254"/>
      <c r="B1047064" s="198"/>
      <c r="C1047064" s="265"/>
      <c r="D1047064" s="265"/>
      <c r="E1047064" s="198"/>
      <c r="G1047064" s="198"/>
      <c r="H1047064" s="198"/>
      <c r="I1047064" s="198"/>
      <c r="J1047064" s="198"/>
      <c r="K1047064" s="198"/>
      <c r="M1047064" s="198"/>
      <c r="N1047064" s="198"/>
      <c r="P1047064" s="2"/>
      <c r="U1047064" s="270"/>
      <c r="AA1047064" s="268"/>
      <c r="AC1047064" s="269"/>
    </row>
    <row r="1047065" spans="1:29" s="119" customFormat="1">
      <c r="A1047065" s="254"/>
      <c r="B1047065" s="198"/>
      <c r="C1047065" s="265"/>
      <c r="D1047065" s="265"/>
      <c r="E1047065" s="198"/>
      <c r="G1047065" s="198"/>
      <c r="H1047065" s="198"/>
      <c r="I1047065" s="198"/>
      <c r="J1047065" s="198"/>
      <c r="K1047065" s="198"/>
      <c r="M1047065" s="198"/>
      <c r="N1047065" s="198"/>
      <c r="P1047065" s="2"/>
      <c r="U1047065" s="270"/>
      <c r="AA1047065" s="268"/>
      <c r="AC1047065" s="269"/>
    </row>
    <row r="1047066" spans="1:29" s="119" customFormat="1">
      <c r="A1047066" s="254"/>
      <c r="B1047066" s="198"/>
      <c r="C1047066" s="265"/>
      <c r="D1047066" s="265"/>
      <c r="E1047066" s="198"/>
      <c r="G1047066" s="198"/>
      <c r="H1047066" s="198"/>
      <c r="I1047066" s="198"/>
      <c r="J1047066" s="198"/>
      <c r="K1047066" s="198"/>
      <c r="M1047066" s="198"/>
      <c r="N1047066" s="198"/>
      <c r="P1047066" s="2"/>
      <c r="U1047066" s="270"/>
      <c r="AA1047066" s="268"/>
      <c r="AC1047066" s="269"/>
    </row>
    <row r="1047067" spans="1:29" s="119" customFormat="1">
      <c r="A1047067" s="254"/>
      <c r="B1047067" s="198"/>
      <c r="C1047067" s="265"/>
      <c r="D1047067" s="265"/>
      <c r="E1047067" s="198"/>
      <c r="G1047067" s="198"/>
      <c r="H1047067" s="198"/>
      <c r="I1047067" s="198"/>
      <c r="J1047067" s="198"/>
      <c r="K1047067" s="198"/>
      <c r="M1047067" s="198"/>
      <c r="N1047067" s="198"/>
      <c r="P1047067" s="2"/>
      <c r="U1047067" s="270"/>
      <c r="AA1047067" s="268"/>
      <c r="AC1047067" s="269"/>
    </row>
    <row r="1047068" spans="1:29" s="119" customFormat="1">
      <c r="A1047068" s="254"/>
      <c r="B1047068" s="198"/>
      <c r="C1047068" s="265"/>
      <c r="D1047068" s="265"/>
      <c r="E1047068" s="198"/>
      <c r="G1047068" s="198"/>
      <c r="H1047068" s="198"/>
      <c r="I1047068" s="198"/>
      <c r="J1047068" s="198"/>
      <c r="K1047068" s="198"/>
      <c r="M1047068" s="198"/>
      <c r="N1047068" s="198"/>
      <c r="P1047068" s="2"/>
      <c r="U1047068" s="270"/>
      <c r="AA1047068" s="268"/>
      <c r="AC1047068" s="269"/>
    </row>
    <row r="1047069" spans="1:29" s="119" customFormat="1">
      <c r="A1047069" s="254"/>
      <c r="B1047069" s="198"/>
      <c r="C1047069" s="265"/>
      <c r="D1047069" s="265"/>
      <c r="E1047069" s="198"/>
      <c r="G1047069" s="198"/>
      <c r="H1047069" s="198"/>
      <c r="I1047069" s="198"/>
      <c r="J1047069" s="198"/>
      <c r="K1047069" s="198"/>
      <c r="M1047069" s="198"/>
      <c r="N1047069" s="198"/>
      <c r="P1047069" s="2"/>
      <c r="U1047069" s="270"/>
      <c r="AA1047069" s="268"/>
      <c r="AC1047069" s="269"/>
    </row>
    <row r="1047070" spans="1:29" s="119" customFormat="1">
      <c r="A1047070" s="254"/>
      <c r="B1047070" s="198"/>
      <c r="C1047070" s="265"/>
      <c r="D1047070" s="265"/>
      <c r="E1047070" s="198"/>
      <c r="G1047070" s="198"/>
      <c r="H1047070" s="198"/>
      <c r="I1047070" s="198"/>
      <c r="J1047070" s="198"/>
      <c r="K1047070" s="198"/>
      <c r="M1047070" s="198"/>
      <c r="N1047070" s="198"/>
      <c r="P1047070" s="2"/>
      <c r="U1047070" s="270"/>
      <c r="AA1047070" s="268"/>
      <c r="AC1047070" s="269"/>
    </row>
    <row r="1047071" spans="1:29" s="119" customFormat="1">
      <c r="A1047071" s="254"/>
      <c r="B1047071" s="198"/>
      <c r="C1047071" s="265"/>
      <c r="D1047071" s="265"/>
      <c r="E1047071" s="198"/>
      <c r="G1047071" s="198"/>
      <c r="H1047071" s="198"/>
      <c r="I1047071" s="198"/>
      <c r="J1047071" s="198"/>
      <c r="K1047071" s="198"/>
      <c r="M1047071" s="198"/>
      <c r="N1047071" s="198"/>
      <c r="P1047071" s="2"/>
      <c r="U1047071" s="270"/>
      <c r="AA1047071" s="268"/>
      <c r="AC1047071" s="269"/>
    </row>
    <row r="1047072" spans="1:29" s="119" customFormat="1">
      <c r="A1047072" s="254"/>
      <c r="B1047072" s="198"/>
      <c r="C1047072" s="265"/>
      <c r="D1047072" s="265"/>
      <c r="E1047072" s="198"/>
      <c r="G1047072" s="198"/>
      <c r="H1047072" s="198"/>
      <c r="I1047072" s="198"/>
      <c r="J1047072" s="198"/>
      <c r="K1047072" s="198"/>
      <c r="M1047072" s="198"/>
      <c r="N1047072" s="198"/>
      <c r="P1047072" s="2"/>
      <c r="U1047072" s="270"/>
      <c r="AA1047072" s="268"/>
      <c r="AC1047072" s="269"/>
    </row>
    <row r="1047073" spans="1:29" s="119" customFormat="1">
      <c r="A1047073" s="254"/>
      <c r="B1047073" s="198"/>
      <c r="C1047073" s="265"/>
      <c r="D1047073" s="265"/>
      <c r="E1047073" s="198"/>
      <c r="G1047073" s="198"/>
      <c r="H1047073" s="198"/>
      <c r="I1047073" s="198"/>
      <c r="J1047073" s="198"/>
      <c r="K1047073" s="198"/>
      <c r="M1047073" s="198"/>
      <c r="N1047073" s="198"/>
      <c r="P1047073" s="2"/>
      <c r="U1047073" s="270"/>
      <c r="AA1047073" s="268"/>
      <c r="AC1047073" s="269"/>
    </row>
    <row r="1047074" spans="1:29" s="119" customFormat="1">
      <c r="A1047074" s="254"/>
      <c r="B1047074" s="198"/>
      <c r="C1047074" s="265"/>
      <c r="D1047074" s="265"/>
      <c r="E1047074" s="198"/>
      <c r="G1047074" s="198"/>
      <c r="H1047074" s="198"/>
      <c r="I1047074" s="198"/>
      <c r="J1047074" s="198"/>
      <c r="K1047074" s="198"/>
      <c r="M1047074" s="198"/>
      <c r="N1047074" s="198"/>
      <c r="P1047074" s="2"/>
      <c r="U1047074" s="270"/>
      <c r="AA1047074" s="268"/>
      <c r="AC1047074" s="269"/>
    </row>
    <row r="1047075" spans="1:29" s="119" customFormat="1">
      <c r="A1047075" s="254"/>
      <c r="B1047075" s="198"/>
      <c r="C1047075" s="265"/>
      <c r="D1047075" s="265"/>
      <c r="E1047075" s="198"/>
      <c r="G1047075" s="198"/>
      <c r="H1047075" s="198"/>
      <c r="I1047075" s="198"/>
      <c r="J1047075" s="198"/>
      <c r="K1047075" s="198"/>
      <c r="M1047075" s="198"/>
      <c r="N1047075" s="198"/>
      <c r="P1047075" s="2"/>
      <c r="U1047075" s="270"/>
      <c r="AA1047075" s="268"/>
      <c r="AC1047075" s="269"/>
    </row>
    <row r="1047076" spans="1:29" s="119" customFormat="1">
      <c r="A1047076" s="254"/>
      <c r="B1047076" s="198"/>
      <c r="C1047076" s="265"/>
      <c r="D1047076" s="265"/>
      <c r="E1047076" s="198"/>
      <c r="G1047076" s="198"/>
      <c r="H1047076" s="198"/>
      <c r="I1047076" s="198"/>
      <c r="J1047076" s="198"/>
      <c r="K1047076" s="198"/>
      <c r="M1047076" s="198"/>
      <c r="N1047076" s="198"/>
      <c r="P1047076" s="2"/>
      <c r="U1047076" s="270"/>
      <c r="AA1047076" s="268"/>
      <c r="AC1047076" s="269"/>
    </row>
    <row r="1047077" spans="1:29" s="119" customFormat="1">
      <c r="A1047077" s="254"/>
      <c r="B1047077" s="198"/>
      <c r="C1047077" s="265"/>
      <c r="D1047077" s="265"/>
      <c r="E1047077" s="198"/>
      <c r="G1047077" s="198"/>
      <c r="H1047077" s="198"/>
      <c r="I1047077" s="198"/>
      <c r="J1047077" s="198"/>
      <c r="K1047077" s="198"/>
      <c r="M1047077" s="198"/>
      <c r="N1047077" s="198"/>
      <c r="P1047077" s="2"/>
      <c r="U1047077" s="270"/>
      <c r="AA1047077" s="268"/>
      <c r="AC1047077" s="269"/>
    </row>
    <row r="1047078" spans="1:29" s="119" customFormat="1">
      <c r="A1047078" s="254"/>
      <c r="B1047078" s="198"/>
      <c r="C1047078" s="265"/>
      <c r="D1047078" s="265"/>
      <c r="E1047078" s="198"/>
      <c r="G1047078" s="198"/>
      <c r="H1047078" s="198"/>
      <c r="I1047078" s="198"/>
      <c r="J1047078" s="198"/>
      <c r="K1047078" s="198"/>
      <c r="M1047078" s="198"/>
      <c r="N1047078" s="198"/>
      <c r="P1047078" s="2"/>
      <c r="U1047078" s="270"/>
      <c r="AA1047078" s="268"/>
      <c r="AC1047078" s="269"/>
    </row>
    <row r="1047079" spans="1:29" s="119" customFormat="1">
      <c r="A1047079" s="254"/>
      <c r="B1047079" s="198"/>
      <c r="C1047079" s="265"/>
      <c r="D1047079" s="265"/>
      <c r="E1047079" s="198"/>
      <c r="G1047079" s="198"/>
      <c r="H1047079" s="198"/>
      <c r="I1047079" s="198"/>
      <c r="J1047079" s="198"/>
      <c r="K1047079" s="198"/>
      <c r="M1047079" s="198"/>
      <c r="N1047079" s="198"/>
      <c r="P1047079" s="2"/>
      <c r="U1047079" s="270"/>
      <c r="AA1047079" s="268"/>
      <c r="AC1047079" s="269"/>
    </row>
    <row r="1047080" spans="1:29" s="119" customFormat="1">
      <c r="A1047080" s="254"/>
      <c r="B1047080" s="198"/>
      <c r="C1047080" s="265"/>
      <c r="D1047080" s="265"/>
      <c r="E1047080" s="198"/>
      <c r="G1047080" s="198"/>
      <c r="H1047080" s="198"/>
      <c r="I1047080" s="198"/>
      <c r="J1047080" s="198"/>
      <c r="K1047080" s="198"/>
      <c r="M1047080" s="198"/>
      <c r="N1047080" s="198"/>
      <c r="P1047080" s="2"/>
      <c r="U1047080" s="270"/>
      <c r="AA1047080" s="268"/>
      <c r="AC1047080" s="269"/>
    </row>
    <row r="1047081" spans="1:29" s="119" customFormat="1">
      <c r="A1047081" s="254"/>
      <c r="B1047081" s="198"/>
      <c r="C1047081" s="265"/>
      <c r="D1047081" s="265"/>
      <c r="E1047081" s="198"/>
      <c r="G1047081" s="198"/>
      <c r="H1047081" s="198"/>
      <c r="I1047081" s="198"/>
      <c r="J1047081" s="198"/>
      <c r="K1047081" s="198"/>
      <c r="M1047081" s="198"/>
      <c r="N1047081" s="198"/>
      <c r="P1047081" s="2"/>
      <c r="U1047081" s="270"/>
      <c r="AA1047081" s="268"/>
      <c r="AC1047081" s="269"/>
    </row>
    <row r="1047082" spans="1:29" s="119" customFormat="1">
      <c r="A1047082" s="254"/>
      <c r="B1047082" s="198"/>
      <c r="C1047082" s="265"/>
      <c r="D1047082" s="265"/>
      <c r="E1047082" s="198"/>
      <c r="G1047082" s="198"/>
      <c r="H1047082" s="198"/>
      <c r="I1047082" s="198"/>
      <c r="J1047082" s="198"/>
      <c r="K1047082" s="198"/>
      <c r="M1047082" s="198"/>
      <c r="N1047082" s="198"/>
      <c r="P1047082" s="2"/>
      <c r="U1047082" s="270"/>
      <c r="AA1047082" s="268"/>
      <c r="AC1047082" s="269"/>
    </row>
    <row r="1047083" spans="1:29" s="119" customFormat="1">
      <c r="A1047083" s="254"/>
      <c r="B1047083" s="198"/>
      <c r="C1047083" s="265"/>
      <c r="D1047083" s="265"/>
      <c r="E1047083" s="198"/>
      <c r="G1047083" s="198"/>
      <c r="H1047083" s="198"/>
      <c r="I1047083" s="198"/>
      <c r="J1047083" s="198"/>
      <c r="K1047083" s="198"/>
      <c r="M1047083" s="198"/>
      <c r="N1047083" s="198"/>
      <c r="P1047083" s="2"/>
      <c r="U1047083" s="270"/>
      <c r="AA1047083" s="268"/>
      <c r="AC1047083" s="269"/>
    </row>
    <row r="1047084" spans="1:29" s="119" customFormat="1">
      <c r="A1047084" s="254"/>
      <c r="B1047084" s="198"/>
      <c r="C1047084" s="265"/>
      <c r="D1047084" s="265"/>
      <c r="E1047084" s="198"/>
      <c r="G1047084" s="198"/>
      <c r="H1047084" s="198"/>
      <c r="I1047084" s="198"/>
      <c r="J1047084" s="198"/>
      <c r="K1047084" s="198"/>
      <c r="M1047084" s="198"/>
      <c r="N1047084" s="198"/>
      <c r="P1047084" s="2"/>
      <c r="U1047084" s="270"/>
      <c r="AA1047084" s="268"/>
      <c r="AC1047084" s="269"/>
    </row>
    <row r="1047085" spans="1:29" s="119" customFormat="1">
      <c r="A1047085" s="254"/>
      <c r="B1047085" s="198"/>
      <c r="C1047085" s="265"/>
      <c r="D1047085" s="265"/>
      <c r="E1047085" s="198"/>
      <c r="G1047085" s="198"/>
      <c r="H1047085" s="198"/>
      <c r="I1047085" s="198"/>
      <c r="J1047085" s="198"/>
      <c r="K1047085" s="198"/>
      <c r="M1047085" s="198"/>
      <c r="N1047085" s="198"/>
      <c r="P1047085" s="2"/>
      <c r="U1047085" s="270"/>
      <c r="AA1047085" s="268"/>
      <c r="AC1047085" s="269"/>
    </row>
    <row r="1047086" spans="1:29" s="119" customFormat="1">
      <c r="A1047086" s="254"/>
      <c r="B1047086" s="198"/>
      <c r="C1047086" s="265"/>
      <c r="D1047086" s="265"/>
      <c r="E1047086" s="198"/>
      <c r="G1047086" s="198"/>
      <c r="H1047086" s="198"/>
      <c r="I1047086" s="198"/>
      <c r="J1047086" s="198"/>
      <c r="K1047086" s="198"/>
      <c r="M1047086" s="198"/>
      <c r="N1047086" s="198"/>
      <c r="P1047086" s="2"/>
      <c r="U1047086" s="270"/>
      <c r="AA1047086" s="268"/>
      <c r="AC1047086" s="269"/>
    </row>
    <row r="1047087" spans="1:29" s="119" customFormat="1">
      <c r="A1047087" s="254"/>
      <c r="B1047087" s="198"/>
      <c r="C1047087" s="265"/>
      <c r="D1047087" s="265"/>
      <c r="E1047087" s="198"/>
      <c r="G1047087" s="198"/>
      <c r="H1047087" s="198"/>
      <c r="I1047087" s="198"/>
      <c r="J1047087" s="198"/>
      <c r="K1047087" s="198"/>
      <c r="M1047087" s="198"/>
      <c r="N1047087" s="198"/>
      <c r="P1047087" s="2"/>
      <c r="U1047087" s="270"/>
      <c r="AA1047087" s="268"/>
      <c r="AC1047087" s="269"/>
    </row>
    <row r="1047088" spans="1:29" s="119" customFormat="1">
      <c r="A1047088" s="254"/>
      <c r="B1047088" s="198"/>
      <c r="C1047088" s="265"/>
      <c r="D1047088" s="265"/>
      <c r="E1047088" s="198"/>
      <c r="G1047088" s="198"/>
      <c r="H1047088" s="198"/>
      <c r="I1047088" s="198"/>
      <c r="J1047088" s="198"/>
      <c r="K1047088" s="198"/>
      <c r="M1047088" s="198"/>
      <c r="N1047088" s="198"/>
      <c r="P1047088" s="2"/>
      <c r="U1047088" s="270"/>
      <c r="AA1047088" s="268"/>
      <c r="AC1047088" s="269"/>
    </row>
    <row r="1047089" spans="1:29" s="119" customFormat="1">
      <c r="A1047089" s="254"/>
      <c r="B1047089" s="198"/>
      <c r="C1047089" s="265"/>
      <c r="D1047089" s="265"/>
      <c r="E1047089" s="198"/>
      <c r="G1047089" s="198"/>
      <c r="H1047089" s="198"/>
      <c r="I1047089" s="198"/>
      <c r="J1047089" s="198"/>
      <c r="K1047089" s="198"/>
      <c r="M1047089" s="198"/>
      <c r="N1047089" s="198"/>
      <c r="P1047089" s="2"/>
      <c r="U1047089" s="270"/>
      <c r="AA1047089" s="268"/>
      <c r="AC1047089" s="269"/>
    </row>
    <row r="1047090" spans="1:29" s="119" customFormat="1">
      <c r="A1047090" s="254"/>
      <c r="B1047090" s="198"/>
      <c r="C1047090" s="265"/>
      <c r="D1047090" s="265"/>
      <c r="E1047090" s="198"/>
      <c r="G1047090" s="198"/>
      <c r="H1047090" s="198"/>
      <c r="I1047090" s="198"/>
      <c r="J1047090" s="198"/>
      <c r="K1047090" s="198"/>
      <c r="M1047090" s="198"/>
      <c r="N1047090" s="198"/>
      <c r="P1047090" s="2"/>
      <c r="U1047090" s="270"/>
      <c r="AA1047090" s="268"/>
      <c r="AC1047090" s="269"/>
    </row>
    <row r="1047091" spans="1:29" s="119" customFormat="1">
      <c r="A1047091" s="254"/>
      <c r="B1047091" s="198"/>
      <c r="C1047091" s="265"/>
      <c r="D1047091" s="265"/>
      <c r="E1047091" s="198"/>
      <c r="G1047091" s="198"/>
      <c r="H1047091" s="198"/>
      <c r="I1047091" s="198"/>
      <c r="J1047091" s="198"/>
      <c r="K1047091" s="198"/>
      <c r="M1047091" s="198"/>
      <c r="N1047091" s="198"/>
      <c r="P1047091" s="2"/>
      <c r="U1047091" s="270"/>
      <c r="AA1047091" s="268"/>
      <c r="AC1047091" s="269"/>
    </row>
    <row r="1047092" spans="1:29" s="119" customFormat="1">
      <c r="A1047092" s="254"/>
      <c r="B1047092" s="198"/>
      <c r="C1047092" s="265"/>
      <c r="D1047092" s="265"/>
      <c r="E1047092" s="198"/>
      <c r="G1047092" s="198"/>
      <c r="H1047092" s="198"/>
      <c r="I1047092" s="198"/>
      <c r="J1047092" s="198"/>
      <c r="K1047092" s="198"/>
      <c r="M1047092" s="198"/>
      <c r="N1047092" s="198"/>
      <c r="P1047092" s="2"/>
      <c r="U1047092" s="270"/>
      <c r="AA1047092" s="268"/>
      <c r="AC1047092" s="269"/>
    </row>
    <row r="1047093" spans="1:29" s="119" customFormat="1">
      <c r="A1047093" s="254"/>
      <c r="B1047093" s="198"/>
      <c r="C1047093" s="265"/>
      <c r="D1047093" s="265"/>
      <c r="E1047093" s="198"/>
      <c r="G1047093" s="198"/>
      <c r="H1047093" s="198"/>
      <c r="I1047093" s="198"/>
      <c r="J1047093" s="198"/>
      <c r="K1047093" s="198"/>
      <c r="M1047093" s="198"/>
      <c r="N1047093" s="198"/>
      <c r="P1047093" s="2"/>
      <c r="U1047093" s="270"/>
      <c r="AA1047093" s="268"/>
      <c r="AC1047093" s="269"/>
    </row>
    <row r="1047094" spans="1:29" s="119" customFormat="1">
      <c r="A1047094" s="254"/>
      <c r="B1047094" s="198"/>
      <c r="C1047094" s="265"/>
      <c r="D1047094" s="265"/>
      <c r="E1047094" s="198"/>
      <c r="G1047094" s="198"/>
      <c r="H1047094" s="198"/>
      <c r="I1047094" s="198"/>
      <c r="J1047094" s="198"/>
      <c r="K1047094" s="198"/>
      <c r="M1047094" s="198"/>
      <c r="N1047094" s="198"/>
      <c r="P1047094" s="2"/>
      <c r="U1047094" s="270"/>
      <c r="AA1047094" s="268"/>
      <c r="AC1047094" s="269"/>
    </row>
    <row r="1047095" spans="1:29" s="119" customFormat="1">
      <c r="A1047095" s="254"/>
      <c r="B1047095" s="198"/>
      <c r="C1047095" s="265"/>
      <c r="D1047095" s="265"/>
      <c r="E1047095" s="198"/>
      <c r="G1047095" s="198"/>
      <c r="H1047095" s="198"/>
      <c r="I1047095" s="198"/>
      <c r="J1047095" s="198"/>
      <c r="K1047095" s="198"/>
      <c r="M1047095" s="198"/>
      <c r="N1047095" s="198"/>
      <c r="P1047095" s="2"/>
      <c r="U1047095" s="270"/>
      <c r="AA1047095" s="268"/>
      <c r="AC1047095" s="269"/>
    </row>
    <row r="1047096" spans="1:29" s="119" customFormat="1">
      <c r="A1047096" s="254"/>
      <c r="B1047096" s="198"/>
      <c r="C1047096" s="265"/>
      <c r="D1047096" s="265"/>
      <c r="E1047096" s="198"/>
      <c r="G1047096" s="198"/>
      <c r="H1047096" s="198"/>
      <c r="I1047096" s="198"/>
      <c r="J1047096" s="198"/>
      <c r="K1047096" s="198"/>
      <c r="M1047096" s="198"/>
      <c r="N1047096" s="198"/>
      <c r="P1047096" s="2"/>
      <c r="U1047096" s="270"/>
      <c r="AA1047096" s="268"/>
      <c r="AC1047096" s="269"/>
    </row>
    <row r="1047097" spans="1:29" s="119" customFormat="1">
      <c r="A1047097" s="254"/>
      <c r="B1047097" s="198"/>
      <c r="C1047097" s="265"/>
      <c r="D1047097" s="265"/>
      <c r="E1047097" s="198"/>
      <c r="G1047097" s="198"/>
      <c r="H1047097" s="198"/>
      <c r="I1047097" s="198"/>
      <c r="J1047097" s="198"/>
      <c r="K1047097" s="198"/>
      <c r="M1047097" s="198"/>
      <c r="N1047097" s="198"/>
      <c r="P1047097" s="2"/>
      <c r="U1047097" s="270"/>
      <c r="AA1047097" s="268"/>
      <c r="AC1047097" s="269"/>
    </row>
    <row r="1047098" spans="1:29" s="119" customFormat="1">
      <c r="A1047098" s="254"/>
      <c r="B1047098" s="198"/>
      <c r="C1047098" s="265"/>
      <c r="D1047098" s="265"/>
      <c r="E1047098" s="198"/>
      <c r="G1047098" s="198"/>
      <c r="H1047098" s="198"/>
      <c r="I1047098" s="198"/>
      <c r="J1047098" s="198"/>
      <c r="K1047098" s="198"/>
      <c r="M1047098" s="198"/>
      <c r="N1047098" s="198"/>
      <c r="P1047098" s="2"/>
      <c r="U1047098" s="270"/>
      <c r="AA1047098" s="268"/>
      <c r="AC1047098" s="269"/>
    </row>
    <row r="1047099" spans="1:29" s="119" customFormat="1">
      <c r="A1047099" s="254"/>
      <c r="B1047099" s="198"/>
      <c r="C1047099" s="265"/>
      <c r="D1047099" s="265"/>
      <c r="E1047099" s="198"/>
      <c r="G1047099" s="198"/>
      <c r="H1047099" s="198"/>
      <c r="I1047099" s="198"/>
      <c r="J1047099" s="198"/>
      <c r="K1047099" s="198"/>
      <c r="M1047099" s="198"/>
      <c r="N1047099" s="198"/>
      <c r="P1047099" s="2"/>
      <c r="U1047099" s="270"/>
      <c r="AA1047099" s="268"/>
      <c r="AC1047099" s="269"/>
    </row>
    <row r="1047100" spans="1:29" s="119" customFormat="1">
      <c r="A1047100" s="254"/>
      <c r="B1047100" s="198"/>
      <c r="C1047100" s="265"/>
      <c r="D1047100" s="265"/>
      <c r="E1047100" s="198"/>
      <c r="G1047100" s="198"/>
      <c r="H1047100" s="198"/>
      <c r="I1047100" s="198"/>
      <c r="J1047100" s="198"/>
      <c r="K1047100" s="198"/>
      <c r="M1047100" s="198"/>
      <c r="N1047100" s="198"/>
      <c r="P1047100" s="2"/>
      <c r="U1047100" s="270"/>
      <c r="AA1047100" s="268"/>
      <c r="AC1047100" s="269"/>
    </row>
    <row r="1047101" spans="1:29" s="119" customFormat="1">
      <c r="A1047101" s="254"/>
      <c r="B1047101" s="198"/>
      <c r="C1047101" s="265"/>
      <c r="D1047101" s="265"/>
      <c r="E1047101" s="198"/>
      <c r="G1047101" s="198"/>
      <c r="H1047101" s="198"/>
      <c r="I1047101" s="198"/>
      <c r="J1047101" s="198"/>
      <c r="K1047101" s="198"/>
      <c r="M1047101" s="198"/>
      <c r="N1047101" s="198"/>
      <c r="P1047101" s="2"/>
      <c r="U1047101" s="270"/>
      <c r="AA1047101" s="268"/>
      <c r="AC1047101" s="269"/>
    </row>
    <row r="1047102" spans="1:29" s="119" customFormat="1">
      <c r="A1047102" s="254"/>
      <c r="B1047102" s="198"/>
      <c r="C1047102" s="265"/>
      <c r="D1047102" s="265"/>
      <c r="E1047102" s="198"/>
      <c r="G1047102" s="198"/>
      <c r="H1047102" s="198"/>
      <c r="I1047102" s="198"/>
      <c r="J1047102" s="198"/>
      <c r="K1047102" s="198"/>
      <c r="M1047102" s="198"/>
      <c r="N1047102" s="198"/>
      <c r="P1047102" s="2"/>
      <c r="U1047102" s="270"/>
      <c r="AA1047102" s="268"/>
      <c r="AC1047102" s="269"/>
    </row>
    <row r="1047103" spans="1:29" s="119" customFormat="1">
      <c r="A1047103" s="254"/>
      <c r="B1047103" s="198"/>
      <c r="C1047103" s="265"/>
      <c r="D1047103" s="265"/>
      <c r="E1047103" s="198"/>
      <c r="G1047103" s="198"/>
      <c r="H1047103" s="198"/>
      <c r="I1047103" s="198"/>
      <c r="J1047103" s="198"/>
      <c r="K1047103" s="198"/>
      <c r="M1047103" s="198"/>
      <c r="N1047103" s="198"/>
      <c r="P1047103" s="2"/>
      <c r="U1047103" s="270"/>
      <c r="AA1047103" s="268"/>
      <c r="AC1047103" s="269"/>
    </row>
    <row r="1047104" spans="1:29" s="119" customFormat="1">
      <c r="A1047104" s="254"/>
      <c r="B1047104" s="198"/>
      <c r="C1047104" s="265"/>
      <c r="D1047104" s="265"/>
      <c r="E1047104" s="198"/>
      <c r="G1047104" s="198"/>
      <c r="H1047104" s="198"/>
      <c r="I1047104" s="198"/>
      <c r="J1047104" s="198"/>
      <c r="K1047104" s="198"/>
      <c r="M1047104" s="198"/>
      <c r="N1047104" s="198"/>
      <c r="P1047104" s="2"/>
      <c r="U1047104" s="270"/>
      <c r="AA1047104" s="268"/>
      <c r="AC1047104" s="269"/>
    </row>
    <row r="1047105" spans="1:29" s="119" customFormat="1">
      <c r="A1047105" s="254"/>
      <c r="B1047105" s="198"/>
      <c r="C1047105" s="265"/>
      <c r="D1047105" s="265"/>
      <c r="E1047105" s="198"/>
      <c r="G1047105" s="198"/>
      <c r="H1047105" s="198"/>
      <c r="I1047105" s="198"/>
      <c r="J1047105" s="198"/>
      <c r="K1047105" s="198"/>
      <c r="M1047105" s="198"/>
      <c r="N1047105" s="198"/>
      <c r="P1047105" s="2"/>
      <c r="U1047105" s="270"/>
      <c r="AA1047105" s="268"/>
      <c r="AC1047105" s="269"/>
    </row>
    <row r="1047106" spans="1:29" s="119" customFormat="1">
      <c r="A1047106" s="254"/>
      <c r="B1047106" s="198"/>
      <c r="C1047106" s="265"/>
      <c r="D1047106" s="265"/>
      <c r="E1047106" s="198"/>
      <c r="G1047106" s="198"/>
      <c r="H1047106" s="198"/>
      <c r="I1047106" s="198"/>
      <c r="J1047106" s="198"/>
      <c r="K1047106" s="198"/>
      <c r="M1047106" s="198"/>
      <c r="N1047106" s="198"/>
      <c r="P1047106" s="2"/>
      <c r="U1047106" s="270"/>
      <c r="AA1047106" s="268"/>
      <c r="AC1047106" s="269"/>
    </row>
    <row r="1047107" spans="1:29" s="119" customFormat="1">
      <c r="A1047107" s="254"/>
      <c r="B1047107" s="198"/>
      <c r="C1047107" s="265"/>
      <c r="D1047107" s="265"/>
      <c r="E1047107" s="198"/>
      <c r="G1047107" s="198"/>
      <c r="H1047107" s="198"/>
      <c r="I1047107" s="198"/>
      <c r="J1047107" s="198"/>
      <c r="K1047107" s="198"/>
      <c r="M1047107" s="198"/>
      <c r="N1047107" s="198"/>
      <c r="P1047107" s="2"/>
      <c r="U1047107" s="270"/>
      <c r="AA1047107" s="268"/>
      <c r="AC1047107" s="269"/>
    </row>
    <row r="1047108" spans="1:29" s="119" customFormat="1">
      <c r="A1047108" s="254"/>
      <c r="B1047108" s="198"/>
      <c r="C1047108" s="265"/>
      <c r="D1047108" s="265"/>
      <c r="E1047108" s="198"/>
      <c r="G1047108" s="198"/>
      <c r="H1047108" s="198"/>
      <c r="I1047108" s="198"/>
      <c r="J1047108" s="198"/>
      <c r="K1047108" s="198"/>
      <c r="M1047108" s="198"/>
      <c r="N1047108" s="198"/>
      <c r="P1047108" s="2"/>
      <c r="U1047108" s="270"/>
      <c r="AA1047108" s="268"/>
      <c r="AC1047108" s="269"/>
    </row>
    <row r="1047109" spans="1:29" s="119" customFormat="1">
      <c r="A1047109" s="254"/>
      <c r="B1047109" s="198"/>
      <c r="C1047109" s="265"/>
      <c r="D1047109" s="265"/>
      <c r="E1047109" s="198"/>
      <c r="G1047109" s="198"/>
      <c r="H1047109" s="198"/>
      <c r="I1047109" s="198"/>
      <c r="J1047109" s="198"/>
      <c r="K1047109" s="198"/>
      <c r="M1047109" s="198"/>
      <c r="N1047109" s="198"/>
      <c r="P1047109" s="2"/>
      <c r="U1047109" s="270"/>
      <c r="AA1047109" s="268"/>
      <c r="AC1047109" s="269"/>
    </row>
    <row r="1047110" spans="1:29" s="119" customFormat="1">
      <c r="A1047110" s="254"/>
      <c r="B1047110" s="198"/>
      <c r="C1047110" s="265"/>
      <c r="D1047110" s="265"/>
      <c r="E1047110" s="198"/>
      <c r="G1047110" s="198"/>
      <c r="H1047110" s="198"/>
      <c r="I1047110" s="198"/>
      <c r="J1047110" s="198"/>
      <c r="K1047110" s="198"/>
      <c r="M1047110" s="198"/>
      <c r="N1047110" s="198"/>
      <c r="P1047110" s="2"/>
      <c r="U1047110" s="270"/>
      <c r="AA1047110" s="268"/>
      <c r="AC1047110" s="269"/>
    </row>
    <row r="1047111" spans="1:29" s="119" customFormat="1">
      <c r="A1047111" s="254"/>
      <c r="B1047111" s="198"/>
      <c r="C1047111" s="265"/>
      <c r="D1047111" s="265"/>
      <c r="E1047111" s="198"/>
      <c r="G1047111" s="198"/>
      <c r="H1047111" s="198"/>
      <c r="I1047111" s="198"/>
      <c r="J1047111" s="198"/>
      <c r="K1047111" s="198"/>
      <c r="M1047111" s="198"/>
      <c r="N1047111" s="198"/>
      <c r="P1047111" s="2"/>
      <c r="U1047111" s="270"/>
      <c r="AA1047111" s="268"/>
      <c r="AC1047111" s="269"/>
    </row>
    <row r="1047112" spans="1:29" s="119" customFormat="1">
      <c r="A1047112" s="254"/>
      <c r="B1047112" s="198"/>
      <c r="C1047112" s="265"/>
      <c r="D1047112" s="265"/>
      <c r="E1047112" s="198"/>
      <c r="G1047112" s="198"/>
      <c r="H1047112" s="198"/>
      <c r="I1047112" s="198"/>
      <c r="J1047112" s="198"/>
      <c r="K1047112" s="198"/>
      <c r="M1047112" s="198"/>
      <c r="N1047112" s="198"/>
      <c r="P1047112" s="2"/>
      <c r="U1047112" s="270"/>
      <c r="AA1047112" s="268"/>
      <c r="AC1047112" s="269"/>
    </row>
    <row r="1047113" spans="1:29" s="119" customFormat="1">
      <c r="A1047113" s="254"/>
      <c r="B1047113" s="198"/>
      <c r="C1047113" s="265"/>
      <c r="D1047113" s="265"/>
      <c r="E1047113" s="198"/>
      <c r="G1047113" s="198"/>
      <c r="H1047113" s="198"/>
      <c r="I1047113" s="198"/>
      <c r="J1047113" s="198"/>
      <c r="K1047113" s="198"/>
      <c r="M1047113" s="198"/>
      <c r="N1047113" s="198"/>
      <c r="P1047113" s="2"/>
      <c r="U1047113" s="270"/>
      <c r="AA1047113" s="268"/>
      <c r="AC1047113" s="269"/>
    </row>
    <row r="1047114" spans="1:29" s="119" customFormat="1">
      <c r="A1047114" s="254"/>
      <c r="B1047114" s="198"/>
      <c r="C1047114" s="265"/>
      <c r="D1047114" s="265"/>
      <c r="E1047114" s="198"/>
      <c r="G1047114" s="198"/>
      <c r="H1047114" s="198"/>
      <c r="I1047114" s="198"/>
      <c r="J1047114" s="198"/>
      <c r="K1047114" s="198"/>
      <c r="M1047114" s="198"/>
      <c r="N1047114" s="198"/>
      <c r="P1047114" s="2"/>
      <c r="U1047114" s="270"/>
      <c r="AA1047114" s="268"/>
      <c r="AC1047114" s="269"/>
    </row>
    <row r="1047115" spans="1:29" s="119" customFormat="1">
      <c r="A1047115" s="254"/>
      <c r="B1047115" s="198"/>
      <c r="C1047115" s="265"/>
      <c r="D1047115" s="265"/>
      <c r="E1047115" s="198"/>
      <c r="G1047115" s="198"/>
      <c r="H1047115" s="198"/>
      <c r="I1047115" s="198"/>
      <c r="J1047115" s="198"/>
      <c r="K1047115" s="198"/>
      <c r="M1047115" s="198"/>
      <c r="N1047115" s="198"/>
      <c r="P1047115" s="2"/>
      <c r="U1047115" s="270"/>
      <c r="AA1047115" s="268"/>
      <c r="AC1047115" s="269"/>
    </row>
    <row r="1047116" spans="1:29" s="119" customFormat="1">
      <c r="A1047116" s="254"/>
      <c r="B1047116" s="198"/>
      <c r="C1047116" s="265"/>
      <c r="D1047116" s="265"/>
      <c r="E1047116" s="198"/>
      <c r="G1047116" s="198"/>
      <c r="H1047116" s="198"/>
      <c r="I1047116" s="198"/>
      <c r="J1047116" s="198"/>
      <c r="K1047116" s="198"/>
      <c r="M1047116" s="198"/>
      <c r="N1047116" s="198"/>
      <c r="P1047116" s="2"/>
      <c r="U1047116" s="270"/>
      <c r="AA1047116" s="268"/>
      <c r="AC1047116" s="269"/>
    </row>
    <row r="1047117" spans="1:29" s="119" customFormat="1">
      <c r="A1047117" s="254"/>
      <c r="B1047117" s="198"/>
      <c r="C1047117" s="265"/>
      <c r="D1047117" s="265"/>
      <c r="E1047117" s="198"/>
      <c r="G1047117" s="198"/>
      <c r="H1047117" s="198"/>
      <c r="I1047117" s="198"/>
      <c r="J1047117" s="198"/>
      <c r="K1047117" s="198"/>
      <c r="M1047117" s="198"/>
      <c r="N1047117" s="198"/>
      <c r="P1047117" s="2"/>
      <c r="U1047117" s="270"/>
      <c r="AA1047117" s="268"/>
      <c r="AC1047117" s="269"/>
    </row>
    <row r="1047118" spans="1:29" s="119" customFormat="1">
      <c r="A1047118" s="254"/>
      <c r="B1047118" s="198"/>
      <c r="C1047118" s="265"/>
      <c r="D1047118" s="265"/>
      <c r="E1047118" s="198"/>
      <c r="G1047118" s="198"/>
      <c r="H1047118" s="198"/>
      <c r="I1047118" s="198"/>
      <c r="J1047118" s="198"/>
      <c r="K1047118" s="198"/>
      <c r="M1047118" s="198"/>
      <c r="N1047118" s="198"/>
      <c r="P1047118" s="2"/>
      <c r="U1047118" s="270"/>
      <c r="AA1047118" s="268"/>
      <c r="AC1047118" s="269"/>
    </row>
    <row r="1047119" spans="1:29" s="119" customFormat="1">
      <c r="A1047119" s="254"/>
      <c r="B1047119" s="198"/>
      <c r="C1047119" s="265"/>
      <c r="D1047119" s="265"/>
      <c r="E1047119" s="198"/>
      <c r="G1047119" s="198"/>
      <c r="H1047119" s="198"/>
      <c r="I1047119" s="198"/>
      <c r="J1047119" s="198"/>
      <c r="K1047119" s="198"/>
      <c r="M1047119" s="198"/>
      <c r="N1047119" s="198"/>
      <c r="P1047119" s="2"/>
      <c r="U1047119" s="270"/>
      <c r="AA1047119" s="268"/>
      <c r="AC1047119" s="269"/>
    </row>
    <row r="1047120" spans="1:29" s="119" customFormat="1">
      <c r="A1047120" s="254"/>
      <c r="B1047120" s="198"/>
      <c r="C1047120" s="265"/>
      <c r="D1047120" s="265"/>
      <c r="E1047120" s="198"/>
      <c r="G1047120" s="198"/>
      <c r="H1047120" s="198"/>
      <c r="I1047120" s="198"/>
      <c r="J1047120" s="198"/>
      <c r="K1047120" s="198"/>
      <c r="M1047120" s="198"/>
      <c r="N1047120" s="198"/>
      <c r="P1047120" s="2"/>
      <c r="U1047120" s="270"/>
      <c r="AA1047120" s="268"/>
      <c r="AC1047120" s="269"/>
    </row>
    <row r="1047121" spans="1:29" s="119" customFormat="1">
      <c r="A1047121" s="254"/>
      <c r="B1047121" s="198"/>
      <c r="C1047121" s="265"/>
      <c r="D1047121" s="265"/>
      <c r="E1047121" s="198"/>
      <c r="G1047121" s="198"/>
      <c r="H1047121" s="198"/>
      <c r="I1047121" s="198"/>
      <c r="J1047121" s="198"/>
      <c r="K1047121" s="198"/>
      <c r="M1047121" s="198"/>
      <c r="N1047121" s="198"/>
      <c r="P1047121" s="2"/>
      <c r="U1047121" s="270"/>
      <c r="AA1047121" s="268"/>
      <c r="AC1047121" s="269"/>
    </row>
    <row r="1047122" spans="1:29" s="119" customFormat="1">
      <c r="A1047122" s="254"/>
      <c r="B1047122" s="198"/>
      <c r="C1047122" s="265"/>
      <c r="D1047122" s="265"/>
      <c r="E1047122" s="198"/>
      <c r="G1047122" s="198"/>
      <c r="H1047122" s="198"/>
      <c r="I1047122" s="198"/>
      <c r="J1047122" s="198"/>
      <c r="K1047122" s="198"/>
      <c r="M1047122" s="198"/>
      <c r="N1047122" s="198"/>
      <c r="P1047122" s="2"/>
      <c r="U1047122" s="270"/>
      <c r="AA1047122" s="268"/>
      <c r="AC1047122" s="269"/>
    </row>
    <row r="1047123" spans="1:29" s="119" customFormat="1">
      <c r="A1047123" s="254"/>
      <c r="B1047123" s="198"/>
      <c r="C1047123" s="265"/>
      <c r="D1047123" s="265"/>
      <c r="E1047123" s="198"/>
      <c r="G1047123" s="198"/>
      <c r="H1047123" s="198"/>
      <c r="I1047123" s="198"/>
      <c r="J1047123" s="198"/>
      <c r="K1047123" s="198"/>
      <c r="M1047123" s="198"/>
      <c r="N1047123" s="198"/>
      <c r="P1047123" s="2"/>
      <c r="U1047123" s="270"/>
      <c r="AA1047123" s="268"/>
      <c r="AC1047123" s="269"/>
    </row>
    <row r="1047124" spans="1:29" s="119" customFormat="1">
      <c r="A1047124" s="254"/>
      <c r="B1047124" s="198"/>
      <c r="C1047124" s="265"/>
      <c r="D1047124" s="265"/>
      <c r="E1047124" s="198"/>
      <c r="G1047124" s="198"/>
      <c r="H1047124" s="198"/>
      <c r="I1047124" s="198"/>
      <c r="J1047124" s="198"/>
      <c r="K1047124" s="198"/>
      <c r="M1047124" s="198"/>
      <c r="N1047124" s="198"/>
      <c r="P1047124" s="2"/>
      <c r="U1047124" s="270"/>
      <c r="AA1047124" s="268"/>
      <c r="AC1047124" s="269"/>
    </row>
    <row r="1047125" spans="1:29" s="119" customFormat="1">
      <c r="A1047125" s="254"/>
      <c r="B1047125" s="198"/>
      <c r="C1047125" s="265"/>
      <c r="D1047125" s="265"/>
      <c r="E1047125" s="198"/>
      <c r="G1047125" s="198"/>
      <c r="H1047125" s="198"/>
      <c r="I1047125" s="198"/>
      <c r="J1047125" s="198"/>
      <c r="K1047125" s="198"/>
      <c r="M1047125" s="198"/>
      <c r="N1047125" s="198"/>
      <c r="P1047125" s="2"/>
      <c r="U1047125" s="270"/>
      <c r="AA1047125" s="268"/>
      <c r="AC1047125" s="269"/>
    </row>
    <row r="1047126" spans="1:29" s="119" customFormat="1">
      <c r="A1047126" s="254"/>
      <c r="B1047126" s="198"/>
      <c r="C1047126" s="265"/>
      <c r="D1047126" s="265"/>
      <c r="E1047126" s="198"/>
      <c r="G1047126" s="198"/>
      <c r="H1047126" s="198"/>
      <c r="I1047126" s="198"/>
      <c r="J1047126" s="198"/>
      <c r="K1047126" s="198"/>
      <c r="M1047126" s="198"/>
      <c r="N1047126" s="198"/>
      <c r="P1047126" s="2"/>
      <c r="U1047126" s="270"/>
      <c r="AA1047126" s="268"/>
      <c r="AC1047126" s="269"/>
    </row>
    <row r="1047127" spans="1:29" s="119" customFormat="1">
      <c r="A1047127" s="254"/>
      <c r="B1047127" s="198"/>
      <c r="C1047127" s="265"/>
      <c r="D1047127" s="265"/>
      <c r="E1047127" s="198"/>
      <c r="G1047127" s="198"/>
      <c r="H1047127" s="198"/>
      <c r="I1047127" s="198"/>
      <c r="J1047127" s="198"/>
      <c r="K1047127" s="198"/>
      <c r="M1047127" s="198"/>
      <c r="N1047127" s="198"/>
      <c r="P1047127" s="2"/>
      <c r="U1047127" s="270"/>
      <c r="AA1047127" s="268"/>
      <c r="AC1047127" s="269"/>
    </row>
    <row r="1047128" spans="1:29" s="119" customFormat="1">
      <c r="A1047128" s="254"/>
      <c r="B1047128" s="198"/>
      <c r="C1047128" s="265"/>
      <c r="D1047128" s="265"/>
      <c r="E1047128" s="198"/>
      <c r="G1047128" s="198"/>
      <c r="H1047128" s="198"/>
      <c r="I1047128" s="198"/>
      <c r="J1047128" s="198"/>
      <c r="K1047128" s="198"/>
      <c r="M1047128" s="198"/>
      <c r="N1047128" s="198"/>
      <c r="P1047128" s="2"/>
      <c r="U1047128" s="270"/>
      <c r="AA1047128" s="268"/>
      <c r="AC1047128" s="269"/>
    </row>
    <row r="1047129" spans="1:29" s="119" customFormat="1">
      <c r="A1047129" s="254"/>
      <c r="B1047129" s="198"/>
      <c r="C1047129" s="265"/>
      <c r="D1047129" s="265"/>
      <c r="E1047129" s="198"/>
      <c r="G1047129" s="198"/>
      <c r="H1047129" s="198"/>
      <c r="I1047129" s="198"/>
      <c r="J1047129" s="198"/>
      <c r="K1047129" s="198"/>
      <c r="M1047129" s="198"/>
      <c r="N1047129" s="198"/>
      <c r="P1047129" s="2"/>
      <c r="U1047129" s="270"/>
      <c r="AA1047129" s="268"/>
      <c r="AC1047129" s="269"/>
    </row>
    <row r="1047130" spans="1:29" s="119" customFormat="1">
      <c r="A1047130" s="254"/>
      <c r="B1047130" s="198"/>
      <c r="C1047130" s="265"/>
      <c r="D1047130" s="265"/>
      <c r="E1047130" s="198"/>
      <c r="G1047130" s="198"/>
      <c r="H1047130" s="198"/>
      <c r="I1047130" s="198"/>
      <c r="J1047130" s="198"/>
      <c r="K1047130" s="198"/>
      <c r="M1047130" s="198"/>
      <c r="N1047130" s="198"/>
      <c r="P1047130" s="2"/>
      <c r="U1047130" s="270"/>
      <c r="AA1047130" s="268"/>
      <c r="AC1047130" s="269"/>
    </row>
    <row r="1047131" spans="1:29" s="119" customFormat="1">
      <c r="A1047131" s="254"/>
      <c r="B1047131" s="198"/>
      <c r="C1047131" s="265"/>
      <c r="D1047131" s="265"/>
      <c r="E1047131" s="198"/>
      <c r="G1047131" s="198"/>
      <c r="H1047131" s="198"/>
      <c r="I1047131" s="198"/>
      <c r="J1047131" s="198"/>
      <c r="K1047131" s="198"/>
      <c r="M1047131" s="198"/>
      <c r="N1047131" s="198"/>
      <c r="P1047131" s="2"/>
      <c r="U1047131" s="270"/>
      <c r="AA1047131" s="268"/>
      <c r="AC1047131" s="269"/>
    </row>
    <row r="1047132" spans="1:29" s="119" customFormat="1">
      <c r="A1047132" s="254"/>
      <c r="B1047132" s="198"/>
      <c r="C1047132" s="265"/>
      <c r="D1047132" s="265"/>
      <c r="E1047132" s="198"/>
      <c r="G1047132" s="198"/>
      <c r="H1047132" s="198"/>
      <c r="I1047132" s="198"/>
      <c r="J1047132" s="198"/>
      <c r="K1047132" s="198"/>
      <c r="M1047132" s="198"/>
      <c r="N1047132" s="198"/>
      <c r="P1047132" s="2"/>
      <c r="U1047132" s="270"/>
      <c r="AA1047132" s="268"/>
      <c r="AC1047132" s="269"/>
    </row>
    <row r="1047133" spans="1:29" s="119" customFormat="1">
      <c r="A1047133" s="254"/>
      <c r="B1047133" s="198"/>
      <c r="C1047133" s="265"/>
      <c r="D1047133" s="265"/>
      <c r="E1047133" s="198"/>
      <c r="G1047133" s="198"/>
      <c r="H1047133" s="198"/>
      <c r="I1047133" s="198"/>
      <c r="J1047133" s="198"/>
      <c r="K1047133" s="198"/>
      <c r="M1047133" s="198"/>
      <c r="N1047133" s="198"/>
      <c r="P1047133" s="2"/>
      <c r="U1047133" s="270"/>
      <c r="AA1047133" s="268"/>
      <c r="AC1047133" s="269"/>
    </row>
    <row r="1047134" spans="1:29" s="119" customFormat="1">
      <c r="A1047134" s="254"/>
      <c r="B1047134" s="198"/>
      <c r="C1047134" s="265"/>
      <c r="D1047134" s="265"/>
      <c r="E1047134" s="198"/>
      <c r="G1047134" s="198"/>
      <c r="H1047134" s="198"/>
      <c r="I1047134" s="198"/>
      <c r="J1047134" s="198"/>
      <c r="K1047134" s="198"/>
      <c r="M1047134" s="198"/>
      <c r="N1047134" s="198"/>
      <c r="P1047134" s="2"/>
      <c r="U1047134" s="270"/>
      <c r="AA1047134" s="268"/>
      <c r="AC1047134" s="269"/>
    </row>
    <row r="1047135" spans="1:29" s="119" customFormat="1">
      <c r="A1047135" s="254"/>
      <c r="B1047135" s="198"/>
      <c r="C1047135" s="265"/>
      <c r="D1047135" s="265"/>
      <c r="E1047135" s="198"/>
      <c r="G1047135" s="198"/>
      <c r="H1047135" s="198"/>
      <c r="I1047135" s="198"/>
      <c r="J1047135" s="198"/>
      <c r="K1047135" s="198"/>
      <c r="M1047135" s="198"/>
      <c r="N1047135" s="198"/>
      <c r="P1047135" s="2"/>
      <c r="U1047135" s="270"/>
      <c r="AA1047135" s="268"/>
      <c r="AC1047135" s="269"/>
    </row>
    <row r="1047136" spans="1:29" s="119" customFormat="1">
      <c r="A1047136" s="254"/>
      <c r="B1047136" s="198"/>
      <c r="C1047136" s="265"/>
      <c r="D1047136" s="265"/>
      <c r="E1047136" s="198"/>
      <c r="G1047136" s="198"/>
      <c r="H1047136" s="198"/>
      <c r="I1047136" s="198"/>
      <c r="J1047136" s="198"/>
      <c r="K1047136" s="198"/>
      <c r="M1047136" s="198"/>
      <c r="N1047136" s="198"/>
      <c r="P1047136" s="2"/>
      <c r="U1047136" s="270"/>
      <c r="AA1047136" s="268"/>
      <c r="AC1047136" s="269"/>
    </row>
    <row r="1047137" spans="1:29" s="119" customFormat="1">
      <c r="A1047137" s="254"/>
      <c r="B1047137" s="198"/>
      <c r="C1047137" s="265"/>
      <c r="D1047137" s="265"/>
      <c r="E1047137" s="198"/>
      <c r="G1047137" s="198"/>
      <c r="H1047137" s="198"/>
      <c r="I1047137" s="198"/>
      <c r="J1047137" s="198"/>
      <c r="K1047137" s="198"/>
      <c r="M1047137" s="198"/>
      <c r="N1047137" s="198"/>
      <c r="P1047137" s="2"/>
      <c r="U1047137" s="270"/>
      <c r="AA1047137" s="268"/>
      <c r="AC1047137" s="269"/>
    </row>
    <row r="1047138" spans="1:29" s="119" customFormat="1">
      <c r="A1047138" s="254"/>
      <c r="B1047138" s="198"/>
      <c r="C1047138" s="265"/>
      <c r="D1047138" s="265"/>
      <c r="E1047138" s="198"/>
      <c r="G1047138" s="198"/>
      <c r="H1047138" s="198"/>
      <c r="I1047138" s="198"/>
      <c r="J1047138" s="198"/>
      <c r="K1047138" s="198"/>
      <c r="M1047138" s="198"/>
      <c r="N1047138" s="198"/>
      <c r="P1047138" s="2"/>
      <c r="U1047138" s="270"/>
      <c r="AA1047138" s="268"/>
      <c r="AC1047138" s="269"/>
    </row>
    <row r="1047139" spans="1:29" s="119" customFormat="1">
      <c r="A1047139" s="254"/>
      <c r="B1047139" s="198"/>
      <c r="C1047139" s="265"/>
      <c r="D1047139" s="265"/>
      <c r="E1047139" s="198"/>
      <c r="G1047139" s="198"/>
      <c r="H1047139" s="198"/>
      <c r="I1047139" s="198"/>
      <c r="J1047139" s="198"/>
      <c r="K1047139" s="198"/>
      <c r="M1047139" s="198"/>
      <c r="N1047139" s="198"/>
      <c r="P1047139" s="2"/>
      <c r="U1047139" s="270"/>
      <c r="AA1047139" s="268"/>
      <c r="AC1047139" s="269"/>
    </row>
    <row r="1047140" spans="1:29" s="119" customFormat="1">
      <c r="A1047140" s="254"/>
      <c r="B1047140" s="198"/>
      <c r="C1047140" s="265"/>
      <c r="D1047140" s="265"/>
      <c r="E1047140" s="198"/>
      <c r="G1047140" s="198"/>
      <c r="H1047140" s="198"/>
      <c r="I1047140" s="198"/>
      <c r="J1047140" s="198"/>
      <c r="K1047140" s="198"/>
      <c r="M1047140" s="198"/>
      <c r="N1047140" s="198"/>
      <c r="P1047140" s="2"/>
      <c r="U1047140" s="270"/>
      <c r="AA1047140" s="268"/>
      <c r="AC1047140" s="269"/>
    </row>
    <row r="1047141" spans="1:29" s="119" customFormat="1">
      <c r="A1047141" s="254"/>
      <c r="B1047141" s="198"/>
      <c r="C1047141" s="265"/>
      <c r="D1047141" s="265"/>
      <c r="E1047141" s="198"/>
      <c r="G1047141" s="198"/>
      <c r="H1047141" s="198"/>
      <c r="I1047141" s="198"/>
      <c r="J1047141" s="198"/>
      <c r="K1047141" s="198"/>
      <c r="M1047141" s="198"/>
      <c r="N1047141" s="198"/>
      <c r="P1047141" s="2"/>
      <c r="U1047141" s="270"/>
      <c r="AA1047141" s="268"/>
      <c r="AC1047141" s="269"/>
    </row>
    <row r="1047142" spans="1:29" s="119" customFormat="1">
      <c r="A1047142" s="254"/>
      <c r="B1047142" s="198"/>
      <c r="C1047142" s="265"/>
      <c r="D1047142" s="265"/>
      <c r="E1047142" s="198"/>
      <c r="G1047142" s="198"/>
      <c r="H1047142" s="198"/>
      <c r="I1047142" s="198"/>
      <c r="J1047142" s="198"/>
      <c r="K1047142" s="198"/>
      <c r="M1047142" s="198"/>
      <c r="N1047142" s="198"/>
      <c r="P1047142" s="2"/>
      <c r="U1047142" s="270"/>
      <c r="AA1047142" s="268"/>
      <c r="AC1047142" s="269"/>
    </row>
    <row r="1047143" spans="1:29" s="119" customFormat="1">
      <c r="A1047143" s="254"/>
      <c r="B1047143" s="198"/>
      <c r="C1047143" s="265"/>
      <c r="D1047143" s="265"/>
      <c r="E1047143" s="198"/>
      <c r="G1047143" s="198"/>
      <c r="H1047143" s="198"/>
      <c r="I1047143" s="198"/>
      <c r="J1047143" s="198"/>
      <c r="K1047143" s="198"/>
      <c r="M1047143" s="198"/>
      <c r="N1047143" s="198"/>
      <c r="P1047143" s="2"/>
      <c r="U1047143" s="270"/>
      <c r="AA1047143" s="268"/>
      <c r="AC1047143" s="269"/>
    </row>
    <row r="1047144" spans="1:29" s="119" customFormat="1">
      <c r="A1047144" s="254"/>
      <c r="B1047144" s="198"/>
      <c r="C1047144" s="265"/>
      <c r="D1047144" s="265"/>
      <c r="E1047144" s="198"/>
      <c r="G1047144" s="198"/>
      <c r="H1047144" s="198"/>
      <c r="I1047144" s="198"/>
      <c r="J1047144" s="198"/>
      <c r="K1047144" s="198"/>
      <c r="M1047144" s="198"/>
      <c r="N1047144" s="198"/>
      <c r="P1047144" s="2"/>
      <c r="U1047144" s="270"/>
      <c r="AA1047144" s="268"/>
      <c r="AC1047144" s="269"/>
    </row>
    <row r="1047145" spans="1:29" s="119" customFormat="1">
      <c r="A1047145" s="254"/>
      <c r="B1047145" s="198"/>
      <c r="C1047145" s="265"/>
      <c r="D1047145" s="265"/>
      <c r="E1047145" s="198"/>
      <c r="G1047145" s="198"/>
      <c r="H1047145" s="198"/>
      <c r="I1047145" s="198"/>
      <c r="J1047145" s="198"/>
      <c r="K1047145" s="198"/>
      <c r="M1047145" s="198"/>
      <c r="N1047145" s="198"/>
      <c r="P1047145" s="2"/>
      <c r="U1047145" s="270"/>
      <c r="AA1047145" s="268"/>
      <c r="AC1047145" s="269"/>
    </row>
    <row r="1047146" spans="1:29" s="119" customFormat="1">
      <c r="A1047146" s="254"/>
      <c r="B1047146" s="198"/>
      <c r="C1047146" s="265"/>
      <c r="D1047146" s="265"/>
      <c r="E1047146" s="198"/>
      <c r="G1047146" s="198"/>
      <c r="H1047146" s="198"/>
      <c r="I1047146" s="198"/>
      <c r="J1047146" s="198"/>
      <c r="K1047146" s="198"/>
      <c r="M1047146" s="198"/>
      <c r="N1047146" s="198"/>
      <c r="P1047146" s="2"/>
      <c r="U1047146" s="270"/>
      <c r="AA1047146" s="268"/>
      <c r="AC1047146" s="269"/>
    </row>
    <row r="1047147" spans="1:29" s="119" customFormat="1">
      <c r="A1047147" s="254"/>
      <c r="B1047147" s="198"/>
      <c r="C1047147" s="265"/>
      <c r="D1047147" s="265"/>
      <c r="E1047147" s="198"/>
      <c r="G1047147" s="198"/>
      <c r="H1047147" s="198"/>
      <c r="I1047147" s="198"/>
      <c r="J1047147" s="198"/>
      <c r="K1047147" s="198"/>
      <c r="M1047147" s="198"/>
      <c r="N1047147" s="198"/>
      <c r="P1047147" s="2"/>
      <c r="U1047147" s="270"/>
      <c r="AA1047147" s="268"/>
      <c r="AC1047147" s="269"/>
    </row>
    <row r="1047148" spans="1:29" s="119" customFormat="1">
      <c r="A1047148" s="254"/>
      <c r="B1047148" s="198"/>
      <c r="C1047148" s="265"/>
      <c r="D1047148" s="265"/>
      <c r="E1047148" s="198"/>
      <c r="G1047148" s="198"/>
      <c r="H1047148" s="198"/>
      <c r="I1047148" s="198"/>
      <c r="J1047148" s="198"/>
      <c r="K1047148" s="198"/>
      <c r="M1047148" s="198"/>
      <c r="N1047148" s="198"/>
      <c r="P1047148" s="2"/>
      <c r="U1047148" s="270"/>
      <c r="AA1047148" s="268"/>
      <c r="AC1047148" s="269"/>
    </row>
    <row r="1047149" spans="1:29" s="119" customFormat="1">
      <c r="A1047149" s="254"/>
      <c r="B1047149" s="198"/>
      <c r="C1047149" s="265"/>
      <c r="D1047149" s="265"/>
      <c r="E1047149" s="198"/>
      <c r="G1047149" s="198"/>
      <c r="H1047149" s="198"/>
      <c r="I1047149" s="198"/>
      <c r="J1047149" s="198"/>
      <c r="K1047149" s="198"/>
      <c r="M1047149" s="198"/>
      <c r="N1047149" s="198"/>
      <c r="P1047149" s="2"/>
      <c r="U1047149" s="270"/>
      <c r="AA1047149" s="268"/>
      <c r="AC1047149" s="269"/>
    </row>
    <row r="1047150" spans="1:29" s="119" customFormat="1">
      <c r="A1047150" s="254"/>
      <c r="B1047150" s="198"/>
      <c r="C1047150" s="265"/>
      <c r="D1047150" s="265"/>
      <c r="E1047150" s="198"/>
      <c r="G1047150" s="198"/>
      <c r="H1047150" s="198"/>
      <c r="I1047150" s="198"/>
      <c r="J1047150" s="198"/>
      <c r="K1047150" s="198"/>
      <c r="M1047150" s="198"/>
      <c r="N1047150" s="198"/>
      <c r="P1047150" s="2"/>
      <c r="U1047150" s="270"/>
      <c r="AA1047150" s="268"/>
      <c r="AC1047150" s="269"/>
    </row>
    <row r="1047151" spans="1:29" s="119" customFormat="1">
      <c r="A1047151" s="254"/>
      <c r="B1047151" s="198"/>
      <c r="C1047151" s="265"/>
      <c r="D1047151" s="265"/>
      <c r="E1047151" s="198"/>
      <c r="G1047151" s="198"/>
      <c r="H1047151" s="198"/>
      <c r="I1047151" s="198"/>
      <c r="J1047151" s="198"/>
      <c r="K1047151" s="198"/>
      <c r="M1047151" s="198"/>
      <c r="N1047151" s="198"/>
      <c r="P1047151" s="2"/>
      <c r="U1047151" s="270"/>
      <c r="AA1047151" s="268"/>
      <c r="AC1047151" s="269"/>
    </row>
    <row r="1047152" spans="1:29" s="119" customFormat="1">
      <c r="A1047152" s="254"/>
      <c r="B1047152" s="198"/>
      <c r="C1047152" s="265"/>
      <c r="D1047152" s="265"/>
      <c r="E1047152" s="198"/>
      <c r="G1047152" s="198"/>
      <c r="H1047152" s="198"/>
      <c r="I1047152" s="198"/>
      <c r="J1047152" s="198"/>
      <c r="K1047152" s="198"/>
      <c r="M1047152" s="198"/>
      <c r="N1047152" s="198"/>
      <c r="P1047152" s="2"/>
      <c r="U1047152" s="270"/>
      <c r="AA1047152" s="268"/>
      <c r="AC1047152" s="269"/>
    </row>
    <row r="1047153" spans="1:29" s="119" customFormat="1">
      <c r="A1047153" s="254"/>
      <c r="B1047153" s="198"/>
      <c r="C1047153" s="265"/>
      <c r="D1047153" s="265"/>
      <c r="E1047153" s="198"/>
      <c r="G1047153" s="198"/>
      <c r="H1047153" s="198"/>
      <c r="I1047153" s="198"/>
      <c r="J1047153" s="198"/>
      <c r="K1047153" s="198"/>
      <c r="M1047153" s="198"/>
      <c r="N1047153" s="198"/>
      <c r="P1047153" s="2"/>
      <c r="U1047153" s="270"/>
      <c r="AA1047153" s="268"/>
      <c r="AC1047153" s="269"/>
    </row>
    <row r="1047154" spans="1:29" s="119" customFormat="1">
      <c r="A1047154" s="254"/>
      <c r="B1047154" s="198"/>
      <c r="C1047154" s="265"/>
      <c r="D1047154" s="265"/>
      <c r="E1047154" s="198"/>
      <c r="G1047154" s="198"/>
      <c r="H1047154" s="198"/>
      <c r="I1047154" s="198"/>
      <c r="J1047154" s="198"/>
      <c r="K1047154" s="198"/>
      <c r="M1047154" s="198"/>
      <c r="N1047154" s="198"/>
      <c r="P1047154" s="2"/>
      <c r="U1047154" s="270"/>
      <c r="AA1047154" s="268"/>
      <c r="AC1047154" s="269"/>
    </row>
    <row r="1047155" spans="1:29" s="119" customFormat="1">
      <c r="A1047155" s="254"/>
      <c r="B1047155" s="198"/>
      <c r="C1047155" s="265"/>
      <c r="D1047155" s="265"/>
      <c r="E1047155" s="198"/>
      <c r="G1047155" s="198"/>
      <c r="H1047155" s="198"/>
      <c r="I1047155" s="198"/>
      <c r="J1047155" s="198"/>
      <c r="K1047155" s="198"/>
      <c r="M1047155" s="198"/>
      <c r="N1047155" s="198"/>
      <c r="P1047155" s="2"/>
      <c r="U1047155" s="270"/>
      <c r="AA1047155" s="268"/>
      <c r="AC1047155" s="269"/>
    </row>
    <row r="1047156" spans="1:29" s="119" customFormat="1">
      <c r="A1047156" s="254"/>
      <c r="B1047156" s="198"/>
      <c r="C1047156" s="265"/>
      <c r="D1047156" s="265"/>
      <c r="E1047156" s="198"/>
      <c r="G1047156" s="198"/>
      <c r="H1047156" s="198"/>
      <c r="I1047156" s="198"/>
      <c r="J1047156" s="198"/>
      <c r="K1047156" s="198"/>
      <c r="M1047156" s="198"/>
      <c r="N1047156" s="198"/>
      <c r="P1047156" s="2"/>
      <c r="U1047156" s="270"/>
      <c r="AA1047156" s="268"/>
      <c r="AC1047156" s="269"/>
    </row>
    <row r="1047157" spans="1:29" s="119" customFormat="1">
      <c r="A1047157" s="254"/>
      <c r="B1047157" s="198"/>
      <c r="C1047157" s="265"/>
      <c r="D1047157" s="265"/>
      <c r="E1047157" s="198"/>
      <c r="G1047157" s="198"/>
      <c r="H1047157" s="198"/>
      <c r="I1047157" s="198"/>
      <c r="J1047157" s="198"/>
      <c r="K1047157" s="198"/>
      <c r="M1047157" s="198"/>
      <c r="N1047157" s="198"/>
      <c r="P1047157" s="2"/>
      <c r="U1047157" s="270"/>
      <c r="AA1047157" s="268"/>
      <c r="AC1047157" s="269"/>
    </row>
    <row r="1047158" spans="1:29" s="119" customFormat="1">
      <c r="A1047158" s="254"/>
      <c r="B1047158" s="198"/>
      <c r="C1047158" s="265"/>
      <c r="D1047158" s="265"/>
      <c r="E1047158" s="198"/>
      <c r="G1047158" s="198"/>
      <c r="H1047158" s="198"/>
      <c r="I1047158" s="198"/>
      <c r="J1047158" s="198"/>
      <c r="K1047158" s="198"/>
      <c r="M1047158" s="198"/>
      <c r="N1047158" s="198"/>
      <c r="P1047158" s="2"/>
      <c r="U1047158" s="270"/>
      <c r="AA1047158" s="268"/>
      <c r="AC1047158" s="269"/>
    </row>
    <row r="1047159" spans="1:29" s="119" customFormat="1">
      <c r="A1047159" s="254"/>
      <c r="B1047159" s="198"/>
      <c r="C1047159" s="265"/>
      <c r="D1047159" s="265"/>
      <c r="E1047159" s="198"/>
      <c r="G1047159" s="198"/>
      <c r="H1047159" s="198"/>
      <c r="I1047159" s="198"/>
      <c r="J1047159" s="198"/>
      <c r="K1047159" s="198"/>
      <c r="M1047159" s="198"/>
      <c r="N1047159" s="198"/>
      <c r="P1047159" s="2"/>
      <c r="U1047159" s="270"/>
      <c r="AA1047159" s="268"/>
      <c r="AC1047159" s="269"/>
    </row>
    <row r="1047160" spans="1:29" s="119" customFormat="1">
      <c r="A1047160" s="254"/>
      <c r="B1047160" s="198"/>
      <c r="C1047160" s="265"/>
      <c r="D1047160" s="265"/>
      <c r="E1047160" s="198"/>
      <c r="G1047160" s="198"/>
      <c r="H1047160" s="198"/>
      <c r="I1047160" s="198"/>
      <c r="J1047160" s="198"/>
      <c r="K1047160" s="198"/>
      <c r="M1047160" s="198"/>
      <c r="N1047160" s="198"/>
      <c r="P1047160" s="2"/>
      <c r="U1047160" s="270"/>
      <c r="AA1047160" s="268"/>
      <c r="AC1047160" s="269"/>
    </row>
    <row r="1047161" spans="1:29" s="119" customFormat="1">
      <c r="A1047161" s="254"/>
      <c r="B1047161" s="198"/>
      <c r="C1047161" s="265"/>
      <c r="D1047161" s="265"/>
      <c r="E1047161" s="198"/>
      <c r="G1047161" s="198"/>
      <c r="H1047161" s="198"/>
      <c r="I1047161" s="198"/>
      <c r="J1047161" s="198"/>
      <c r="K1047161" s="198"/>
      <c r="M1047161" s="198"/>
      <c r="N1047161" s="198"/>
      <c r="P1047161" s="2"/>
      <c r="U1047161" s="270"/>
      <c r="AA1047161" s="268"/>
      <c r="AC1047161" s="269"/>
    </row>
    <row r="1047162" spans="1:29" s="119" customFormat="1">
      <c r="A1047162" s="254"/>
      <c r="B1047162" s="198"/>
      <c r="C1047162" s="265"/>
      <c r="D1047162" s="265"/>
      <c r="E1047162" s="198"/>
      <c r="G1047162" s="198"/>
      <c r="H1047162" s="198"/>
      <c r="I1047162" s="198"/>
      <c r="J1047162" s="198"/>
      <c r="K1047162" s="198"/>
      <c r="M1047162" s="198"/>
      <c r="N1047162" s="198"/>
      <c r="P1047162" s="2"/>
      <c r="U1047162" s="270"/>
      <c r="AA1047162" s="268"/>
      <c r="AC1047162" s="269"/>
    </row>
    <row r="1047163" spans="1:29" s="119" customFormat="1">
      <c r="A1047163" s="254"/>
      <c r="B1047163" s="198"/>
      <c r="C1047163" s="265"/>
      <c r="D1047163" s="265"/>
      <c r="E1047163" s="198"/>
      <c r="G1047163" s="198"/>
      <c r="H1047163" s="198"/>
      <c r="I1047163" s="198"/>
      <c r="J1047163" s="198"/>
      <c r="K1047163" s="198"/>
      <c r="M1047163" s="198"/>
      <c r="N1047163" s="198"/>
      <c r="P1047163" s="2"/>
      <c r="U1047163" s="270"/>
      <c r="AA1047163" s="268"/>
      <c r="AC1047163" s="269"/>
    </row>
    <row r="1047164" spans="1:29" s="119" customFormat="1">
      <c r="A1047164" s="254"/>
      <c r="B1047164" s="198"/>
      <c r="C1047164" s="265"/>
      <c r="D1047164" s="265"/>
      <c r="E1047164" s="198"/>
      <c r="G1047164" s="198"/>
      <c r="H1047164" s="198"/>
      <c r="I1047164" s="198"/>
      <c r="J1047164" s="198"/>
      <c r="K1047164" s="198"/>
      <c r="M1047164" s="198"/>
      <c r="N1047164" s="198"/>
      <c r="P1047164" s="2"/>
      <c r="U1047164" s="270"/>
      <c r="AA1047164" s="268"/>
      <c r="AC1047164" s="269"/>
    </row>
    <row r="1047165" spans="1:29" s="119" customFormat="1">
      <c r="A1047165" s="254"/>
      <c r="B1047165" s="198"/>
      <c r="C1047165" s="265"/>
      <c r="D1047165" s="265"/>
      <c r="E1047165" s="198"/>
      <c r="G1047165" s="198"/>
      <c r="H1047165" s="198"/>
      <c r="I1047165" s="198"/>
      <c r="J1047165" s="198"/>
      <c r="K1047165" s="198"/>
      <c r="M1047165" s="198"/>
      <c r="N1047165" s="198"/>
      <c r="P1047165" s="2"/>
      <c r="U1047165" s="270"/>
      <c r="AA1047165" s="268"/>
      <c r="AC1047165" s="269"/>
    </row>
    <row r="1047166" spans="1:29" s="119" customFormat="1">
      <c r="A1047166" s="254"/>
      <c r="B1047166" s="198"/>
      <c r="C1047166" s="265"/>
      <c r="D1047166" s="265"/>
      <c r="E1047166" s="198"/>
      <c r="G1047166" s="198"/>
      <c r="H1047166" s="198"/>
      <c r="I1047166" s="198"/>
      <c r="J1047166" s="198"/>
      <c r="K1047166" s="198"/>
      <c r="M1047166" s="198"/>
      <c r="N1047166" s="198"/>
      <c r="P1047166" s="2"/>
      <c r="U1047166" s="270"/>
      <c r="AA1047166" s="268"/>
      <c r="AC1047166" s="269"/>
    </row>
    <row r="1047167" spans="1:29" s="119" customFormat="1">
      <c r="A1047167" s="254"/>
      <c r="B1047167" s="198"/>
      <c r="C1047167" s="265"/>
      <c r="D1047167" s="265"/>
      <c r="E1047167" s="198"/>
      <c r="G1047167" s="198"/>
      <c r="H1047167" s="198"/>
      <c r="I1047167" s="198"/>
      <c r="J1047167" s="198"/>
      <c r="K1047167" s="198"/>
      <c r="M1047167" s="198"/>
      <c r="N1047167" s="198"/>
      <c r="P1047167" s="2"/>
      <c r="U1047167" s="270"/>
      <c r="AA1047167" s="268"/>
      <c r="AC1047167" s="269"/>
    </row>
    <row r="1047168" spans="1:29" s="119" customFormat="1">
      <c r="A1047168" s="254"/>
      <c r="B1047168" s="198"/>
      <c r="C1047168" s="265"/>
      <c r="D1047168" s="265"/>
      <c r="E1047168" s="198"/>
      <c r="G1047168" s="198"/>
      <c r="H1047168" s="198"/>
      <c r="I1047168" s="198"/>
      <c r="J1047168" s="198"/>
      <c r="K1047168" s="198"/>
      <c r="M1047168" s="198"/>
      <c r="N1047168" s="198"/>
      <c r="P1047168" s="2"/>
      <c r="U1047168" s="270"/>
      <c r="AA1047168" s="268"/>
      <c r="AC1047168" s="269"/>
    </row>
    <row r="1047169" spans="1:29" s="119" customFormat="1">
      <c r="A1047169" s="254"/>
      <c r="B1047169" s="198"/>
      <c r="C1047169" s="265"/>
      <c r="D1047169" s="265"/>
      <c r="E1047169" s="198"/>
      <c r="G1047169" s="198"/>
      <c r="H1047169" s="198"/>
      <c r="I1047169" s="198"/>
      <c r="J1047169" s="198"/>
      <c r="K1047169" s="198"/>
      <c r="M1047169" s="198"/>
      <c r="N1047169" s="198"/>
      <c r="P1047169" s="2"/>
      <c r="U1047169" s="270"/>
      <c r="AA1047169" s="268"/>
      <c r="AC1047169" s="269"/>
    </row>
    <row r="1047170" spans="1:29" s="119" customFormat="1">
      <c r="A1047170" s="254"/>
      <c r="B1047170" s="198"/>
      <c r="C1047170" s="265"/>
      <c r="D1047170" s="265"/>
      <c r="E1047170" s="198"/>
      <c r="G1047170" s="198"/>
      <c r="H1047170" s="198"/>
      <c r="I1047170" s="198"/>
      <c r="J1047170" s="198"/>
      <c r="K1047170" s="198"/>
      <c r="M1047170" s="198"/>
      <c r="N1047170" s="198"/>
      <c r="P1047170" s="2"/>
      <c r="U1047170" s="270"/>
      <c r="AA1047170" s="268"/>
      <c r="AC1047170" s="269"/>
    </row>
    <row r="1047171" spans="1:29" s="119" customFormat="1">
      <c r="A1047171" s="254"/>
      <c r="B1047171" s="198"/>
      <c r="C1047171" s="265"/>
      <c r="D1047171" s="265"/>
      <c r="E1047171" s="198"/>
      <c r="G1047171" s="198"/>
      <c r="H1047171" s="198"/>
      <c r="I1047171" s="198"/>
      <c r="J1047171" s="198"/>
      <c r="K1047171" s="198"/>
      <c r="M1047171" s="198"/>
      <c r="N1047171" s="198"/>
      <c r="P1047171" s="2"/>
      <c r="U1047171" s="270"/>
      <c r="AA1047171" s="268"/>
      <c r="AC1047171" s="269"/>
    </row>
    <row r="1047172" spans="1:29" s="119" customFormat="1">
      <c r="A1047172" s="254"/>
      <c r="B1047172" s="198"/>
      <c r="C1047172" s="265"/>
      <c r="D1047172" s="265"/>
      <c r="E1047172" s="198"/>
      <c r="G1047172" s="198"/>
      <c r="H1047172" s="198"/>
      <c r="I1047172" s="198"/>
      <c r="J1047172" s="198"/>
      <c r="K1047172" s="198"/>
      <c r="M1047172" s="198"/>
      <c r="N1047172" s="198"/>
      <c r="P1047172" s="2"/>
      <c r="U1047172" s="270"/>
      <c r="AA1047172" s="268"/>
      <c r="AC1047172" s="269"/>
    </row>
    <row r="1047173" spans="1:29" s="119" customFormat="1">
      <c r="A1047173" s="254"/>
      <c r="B1047173" s="198"/>
      <c r="C1047173" s="265"/>
      <c r="D1047173" s="265"/>
      <c r="E1047173" s="198"/>
      <c r="G1047173" s="198"/>
      <c r="H1047173" s="198"/>
      <c r="I1047173" s="198"/>
      <c r="J1047173" s="198"/>
      <c r="K1047173" s="198"/>
      <c r="M1047173" s="198"/>
      <c r="N1047173" s="198"/>
      <c r="P1047173" s="2"/>
      <c r="U1047173" s="270"/>
      <c r="AA1047173" s="268"/>
      <c r="AC1047173" s="269"/>
    </row>
    <row r="1047174" spans="1:29" s="119" customFormat="1">
      <c r="A1047174" s="254"/>
      <c r="B1047174" s="198"/>
      <c r="C1047174" s="265"/>
      <c r="D1047174" s="265"/>
      <c r="E1047174" s="198"/>
      <c r="G1047174" s="198"/>
      <c r="H1047174" s="198"/>
      <c r="I1047174" s="198"/>
      <c r="J1047174" s="198"/>
      <c r="K1047174" s="198"/>
      <c r="M1047174" s="198"/>
      <c r="N1047174" s="198"/>
      <c r="P1047174" s="2"/>
      <c r="U1047174" s="270"/>
      <c r="AA1047174" s="268"/>
      <c r="AC1047174" s="269"/>
    </row>
    <row r="1047175" spans="1:29" s="119" customFormat="1">
      <c r="A1047175" s="254"/>
      <c r="B1047175" s="198"/>
      <c r="C1047175" s="265"/>
      <c r="D1047175" s="265"/>
      <c r="E1047175" s="198"/>
      <c r="G1047175" s="198"/>
      <c r="H1047175" s="198"/>
      <c r="I1047175" s="198"/>
      <c r="J1047175" s="198"/>
      <c r="K1047175" s="198"/>
      <c r="M1047175" s="198"/>
      <c r="N1047175" s="198"/>
      <c r="P1047175" s="2"/>
      <c r="U1047175" s="270"/>
      <c r="AA1047175" s="268"/>
      <c r="AC1047175" s="269"/>
    </row>
    <row r="1047176" spans="1:29" s="119" customFormat="1">
      <c r="A1047176" s="254"/>
      <c r="B1047176" s="198"/>
      <c r="C1047176" s="265"/>
      <c r="D1047176" s="265"/>
      <c r="E1047176" s="198"/>
      <c r="G1047176" s="198"/>
      <c r="H1047176" s="198"/>
      <c r="I1047176" s="198"/>
      <c r="J1047176" s="198"/>
      <c r="K1047176" s="198"/>
      <c r="M1047176" s="198"/>
      <c r="N1047176" s="198"/>
      <c r="P1047176" s="2"/>
      <c r="U1047176" s="270"/>
      <c r="AA1047176" s="268"/>
      <c r="AC1047176" s="269"/>
    </row>
    <row r="1047177" spans="1:29" s="119" customFormat="1">
      <c r="A1047177" s="254"/>
      <c r="B1047177" s="198"/>
      <c r="C1047177" s="265"/>
      <c r="D1047177" s="265"/>
      <c r="E1047177" s="198"/>
      <c r="G1047177" s="198"/>
      <c r="H1047177" s="198"/>
      <c r="I1047177" s="198"/>
      <c r="J1047177" s="198"/>
      <c r="K1047177" s="198"/>
      <c r="M1047177" s="198"/>
      <c r="N1047177" s="198"/>
      <c r="P1047177" s="2"/>
      <c r="U1047177" s="270"/>
      <c r="AA1047177" s="268"/>
      <c r="AC1047177" s="269"/>
    </row>
    <row r="1047178" spans="1:29" s="119" customFormat="1">
      <c r="A1047178" s="254"/>
      <c r="B1047178" s="198"/>
      <c r="C1047178" s="265"/>
      <c r="D1047178" s="265"/>
      <c r="E1047178" s="198"/>
      <c r="G1047178" s="198"/>
      <c r="H1047178" s="198"/>
      <c r="I1047178" s="198"/>
      <c r="J1047178" s="198"/>
      <c r="K1047178" s="198"/>
      <c r="M1047178" s="198"/>
      <c r="N1047178" s="198"/>
      <c r="P1047178" s="2"/>
      <c r="U1047178" s="270"/>
      <c r="AA1047178" s="268"/>
      <c r="AC1047178" s="269"/>
    </row>
    <row r="1047179" spans="1:29" s="119" customFormat="1">
      <c r="A1047179" s="254"/>
      <c r="B1047179" s="198"/>
      <c r="C1047179" s="265"/>
      <c r="D1047179" s="265"/>
      <c r="E1047179" s="198"/>
      <c r="G1047179" s="198"/>
      <c r="H1047179" s="198"/>
      <c r="I1047179" s="198"/>
      <c r="J1047179" s="198"/>
      <c r="K1047179" s="198"/>
      <c r="M1047179" s="198"/>
      <c r="N1047179" s="198"/>
      <c r="P1047179" s="2"/>
      <c r="U1047179" s="270"/>
      <c r="AA1047179" s="268"/>
      <c r="AC1047179" s="269"/>
    </row>
    <row r="1047180" spans="1:29" s="119" customFormat="1">
      <c r="A1047180" s="254"/>
      <c r="B1047180" s="198"/>
      <c r="C1047180" s="265"/>
      <c r="D1047180" s="265"/>
      <c r="E1047180" s="198"/>
      <c r="G1047180" s="198"/>
      <c r="H1047180" s="198"/>
      <c r="I1047180" s="198"/>
      <c r="J1047180" s="198"/>
      <c r="K1047180" s="198"/>
      <c r="M1047180" s="198"/>
      <c r="N1047180" s="198"/>
      <c r="P1047180" s="2"/>
      <c r="U1047180" s="270"/>
      <c r="AA1047180" s="268"/>
      <c r="AC1047180" s="269"/>
    </row>
    <row r="1047181" spans="1:29" s="119" customFormat="1">
      <c r="A1047181" s="254"/>
      <c r="B1047181" s="198"/>
      <c r="C1047181" s="265"/>
      <c r="D1047181" s="265"/>
      <c r="E1047181" s="198"/>
      <c r="G1047181" s="198"/>
      <c r="H1047181" s="198"/>
      <c r="I1047181" s="198"/>
      <c r="J1047181" s="198"/>
      <c r="K1047181" s="198"/>
      <c r="M1047181" s="198"/>
      <c r="N1047181" s="198"/>
      <c r="P1047181" s="2"/>
      <c r="U1047181" s="270"/>
      <c r="AA1047181" s="268"/>
      <c r="AC1047181" s="269"/>
    </row>
    <row r="1047182" spans="1:29" s="119" customFormat="1">
      <c r="A1047182" s="254"/>
      <c r="B1047182" s="198"/>
      <c r="C1047182" s="265"/>
      <c r="D1047182" s="265"/>
      <c r="E1047182" s="198"/>
      <c r="G1047182" s="198"/>
      <c r="H1047182" s="198"/>
      <c r="I1047182" s="198"/>
      <c r="J1047182" s="198"/>
      <c r="K1047182" s="198"/>
      <c r="M1047182" s="198"/>
      <c r="N1047182" s="198"/>
      <c r="P1047182" s="2"/>
      <c r="U1047182" s="270"/>
      <c r="AA1047182" s="268"/>
      <c r="AC1047182" s="269"/>
    </row>
    <row r="1047183" spans="1:29" s="119" customFormat="1">
      <c r="A1047183" s="254"/>
      <c r="B1047183" s="198"/>
      <c r="C1047183" s="265"/>
      <c r="D1047183" s="265"/>
      <c r="E1047183" s="198"/>
      <c r="G1047183" s="198"/>
      <c r="H1047183" s="198"/>
      <c r="I1047183" s="198"/>
      <c r="J1047183" s="198"/>
      <c r="K1047183" s="198"/>
      <c r="M1047183" s="198"/>
      <c r="N1047183" s="198"/>
      <c r="P1047183" s="2"/>
      <c r="U1047183" s="270"/>
      <c r="AA1047183" s="268"/>
      <c r="AC1047183" s="269"/>
    </row>
    <row r="1047184" spans="1:29" s="119" customFormat="1">
      <c r="A1047184" s="254"/>
      <c r="B1047184" s="198"/>
      <c r="C1047184" s="265"/>
      <c r="D1047184" s="265"/>
      <c r="E1047184" s="198"/>
      <c r="G1047184" s="198"/>
      <c r="H1047184" s="198"/>
      <c r="I1047184" s="198"/>
      <c r="J1047184" s="198"/>
      <c r="K1047184" s="198"/>
      <c r="M1047184" s="198"/>
      <c r="N1047184" s="198"/>
      <c r="P1047184" s="2"/>
      <c r="U1047184" s="270"/>
      <c r="AA1047184" s="268"/>
      <c r="AC1047184" s="269"/>
    </row>
    <row r="1047185" spans="1:29" s="119" customFormat="1">
      <c r="A1047185" s="254"/>
      <c r="B1047185" s="198"/>
      <c r="C1047185" s="265"/>
      <c r="D1047185" s="265"/>
      <c r="E1047185" s="198"/>
      <c r="G1047185" s="198"/>
      <c r="H1047185" s="198"/>
      <c r="I1047185" s="198"/>
      <c r="J1047185" s="198"/>
      <c r="K1047185" s="198"/>
      <c r="M1047185" s="198"/>
      <c r="N1047185" s="198"/>
      <c r="P1047185" s="2"/>
      <c r="U1047185" s="270"/>
      <c r="AA1047185" s="268"/>
      <c r="AC1047185" s="269"/>
    </row>
    <row r="1047186" spans="1:29" s="119" customFormat="1">
      <c r="A1047186" s="254"/>
      <c r="B1047186" s="198"/>
      <c r="C1047186" s="265"/>
      <c r="D1047186" s="265"/>
      <c r="E1047186" s="198"/>
      <c r="G1047186" s="198"/>
      <c r="H1047186" s="198"/>
      <c r="I1047186" s="198"/>
      <c r="J1047186" s="198"/>
      <c r="K1047186" s="198"/>
      <c r="M1047186" s="198"/>
      <c r="N1047186" s="198"/>
      <c r="P1047186" s="2"/>
      <c r="U1047186" s="270"/>
      <c r="AA1047186" s="268"/>
      <c r="AC1047186" s="269"/>
    </row>
    <row r="1047187" spans="1:29" s="119" customFormat="1">
      <c r="A1047187" s="254"/>
      <c r="B1047187" s="198"/>
      <c r="C1047187" s="265"/>
      <c r="D1047187" s="265"/>
      <c r="E1047187" s="198"/>
      <c r="G1047187" s="198"/>
      <c r="H1047187" s="198"/>
      <c r="I1047187" s="198"/>
      <c r="J1047187" s="198"/>
      <c r="K1047187" s="198"/>
      <c r="M1047187" s="198"/>
      <c r="N1047187" s="198"/>
      <c r="P1047187" s="2"/>
      <c r="U1047187" s="270"/>
      <c r="AA1047187" s="268"/>
      <c r="AC1047187" s="269"/>
    </row>
    <row r="1047188" spans="1:29" s="119" customFormat="1">
      <c r="A1047188" s="254"/>
      <c r="B1047188" s="198"/>
      <c r="C1047188" s="265"/>
      <c r="D1047188" s="265"/>
      <c r="E1047188" s="198"/>
      <c r="G1047188" s="198"/>
      <c r="H1047188" s="198"/>
      <c r="I1047188" s="198"/>
      <c r="J1047188" s="198"/>
      <c r="K1047188" s="198"/>
      <c r="M1047188" s="198"/>
      <c r="N1047188" s="198"/>
      <c r="P1047188" s="2"/>
      <c r="U1047188" s="270"/>
      <c r="AA1047188" s="268"/>
      <c r="AC1047188" s="269"/>
    </row>
    <row r="1047189" spans="1:29" s="119" customFormat="1">
      <c r="A1047189" s="254"/>
      <c r="B1047189" s="198"/>
      <c r="C1047189" s="265"/>
      <c r="D1047189" s="265"/>
      <c r="E1047189" s="198"/>
      <c r="G1047189" s="198"/>
      <c r="H1047189" s="198"/>
      <c r="I1047189" s="198"/>
      <c r="J1047189" s="198"/>
      <c r="K1047189" s="198"/>
      <c r="M1047189" s="198"/>
      <c r="N1047189" s="198"/>
      <c r="P1047189" s="2"/>
      <c r="U1047189" s="270"/>
      <c r="AA1047189" s="268"/>
      <c r="AC1047189" s="269"/>
    </row>
    <row r="1047190" spans="1:29" s="119" customFormat="1">
      <c r="A1047190" s="254"/>
      <c r="B1047190" s="198"/>
      <c r="C1047190" s="265"/>
      <c r="D1047190" s="265"/>
      <c r="E1047190" s="198"/>
      <c r="G1047190" s="198"/>
      <c r="H1047190" s="198"/>
      <c r="I1047190" s="198"/>
      <c r="J1047190" s="198"/>
      <c r="K1047190" s="198"/>
      <c r="M1047190" s="198"/>
      <c r="N1047190" s="198"/>
      <c r="P1047190" s="2"/>
      <c r="U1047190" s="270"/>
      <c r="AA1047190" s="268"/>
      <c r="AC1047190" s="269"/>
    </row>
    <row r="1047191" spans="1:29" s="119" customFormat="1">
      <c r="A1047191" s="254"/>
      <c r="B1047191" s="198"/>
      <c r="C1047191" s="265"/>
      <c r="D1047191" s="265"/>
      <c r="E1047191" s="198"/>
      <c r="G1047191" s="198"/>
      <c r="H1047191" s="198"/>
      <c r="I1047191" s="198"/>
      <c r="J1047191" s="198"/>
      <c r="K1047191" s="198"/>
      <c r="M1047191" s="198"/>
      <c r="N1047191" s="198"/>
      <c r="P1047191" s="2"/>
      <c r="U1047191" s="270"/>
      <c r="AA1047191" s="268"/>
      <c r="AC1047191" s="269"/>
    </row>
    <row r="1047192" spans="1:29" s="119" customFormat="1">
      <c r="A1047192" s="254"/>
      <c r="B1047192" s="198"/>
      <c r="C1047192" s="265"/>
      <c r="D1047192" s="265"/>
      <c r="E1047192" s="198"/>
      <c r="G1047192" s="198"/>
      <c r="H1047192" s="198"/>
      <c r="I1047192" s="198"/>
      <c r="J1047192" s="198"/>
      <c r="K1047192" s="198"/>
      <c r="M1047192" s="198"/>
      <c r="N1047192" s="198"/>
      <c r="P1047192" s="2"/>
      <c r="U1047192" s="270"/>
      <c r="AA1047192" s="268"/>
      <c r="AC1047192" s="269"/>
    </row>
    <row r="1047193" spans="1:29" s="119" customFormat="1">
      <c r="A1047193" s="254"/>
      <c r="B1047193" s="198"/>
      <c r="C1047193" s="265"/>
      <c r="D1047193" s="265"/>
      <c r="E1047193" s="198"/>
      <c r="G1047193" s="198"/>
      <c r="H1047193" s="198"/>
      <c r="I1047193" s="198"/>
      <c r="J1047193" s="198"/>
      <c r="K1047193" s="198"/>
      <c r="M1047193" s="198"/>
      <c r="N1047193" s="198"/>
      <c r="P1047193" s="2"/>
      <c r="U1047193" s="270"/>
      <c r="AA1047193" s="268"/>
      <c r="AC1047193" s="269"/>
    </row>
    <row r="1047194" spans="1:29" s="119" customFormat="1">
      <c r="A1047194" s="254"/>
      <c r="B1047194" s="198"/>
      <c r="C1047194" s="265"/>
      <c r="D1047194" s="265"/>
      <c r="E1047194" s="198"/>
      <c r="G1047194" s="198"/>
      <c r="H1047194" s="198"/>
      <c r="I1047194" s="198"/>
      <c r="J1047194" s="198"/>
      <c r="K1047194" s="198"/>
      <c r="M1047194" s="198"/>
      <c r="N1047194" s="198"/>
      <c r="P1047194" s="2"/>
      <c r="U1047194" s="270"/>
      <c r="AA1047194" s="268"/>
      <c r="AC1047194" s="269"/>
    </row>
    <row r="1047195" spans="1:29" s="119" customFormat="1">
      <c r="A1047195" s="254"/>
      <c r="B1047195" s="198"/>
      <c r="C1047195" s="265"/>
      <c r="D1047195" s="265"/>
      <c r="E1047195" s="198"/>
      <c r="G1047195" s="198"/>
      <c r="H1047195" s="198"/>
      <c r="I1047195" s="198"/>
      <c r="J1047195" s="198"/>
      <c r="K1047195" s="198"/>
      <c r="M1047195" s="198"/>
      <c r="N1047195" s="198"/>
      <c r="P1047195" s="2"/>
      <c r="U1047195" s="270"/>
      <c r="AA1047195" s="268"/>
      <c r="AC1047195" s="269"/>
    </row>
    <row r="1047196" spans="1:29" s="119" customFormat="1">
      <c r="A1047196" s="254"/>
      <c r="B1047196" s="198"/>
      <c r="C1047196" s="265"/>
      <c r="D1047196" s="265"/>
      <c r="E1047196" s="198"/>
      <c r="G1047196" s="198"/>
      <c r="H1047196" s="198"/>
      <c r="I1047196" s="198"/>
      <c r="J1047196" s="198"/>
      <c r="K1047196" s="198"/>
      <c r="M1047196" s="198"/>
      <c r="N1047196" s="198"/>
      <c r="P1047196" s="2"/>
      <c r="U1047196" s="270"/>
      <c r="AA1047196" s="268"/>
      <c r="AC1047196" s="269"/>
    </row>
    <row r="1047197" spans="1:29" s="119" customFormat="1">
      <c r="A1047197" s="254"/>
      <c r="B1047197" s="198"/>
      <c r="C1047197" s="265"/>
      <c r="D1047197" s="265"/>
      <c r="E1047197" s="198"/>
      <c r="G1047197" s="198"/>
      <c r="H1047197" s="198"/>
      <c r="I1047197" s="198"/>
      <c r="J1047197" s="198"/>
      <c r="K1047197" s="198"/>
      <c r="M1047197" s="198"/>
      <c r="N1047197" s="198"/>
      <c r="P1047197" s="2"/>
      <c r="U1047197" s="270"/>
      <c r="AA1047197" s="268"/>
      <c r="AC1047197" s="269"/>
    </row>
    <row r="1047198" spans="1:29" s="119" customFormat="1">
      <c r="A1047198" s="254"/>
      <c r="B1047198" s="198"/>
      <c r="C1047198" s="265"/>
      <c r="D1047198" s="265"/>
      <c r="E1047198" s="198"/>
      <c r="G1047198" s="198"/>
      <c r="H1047198" s="198"/>
      <c r="I1047198" s="198"/>
      <c r="J1047198" s="198"/>
      <c r="K1047198" s="198"/>
      <c r="M1047198" s="198"/>
      <c r="N1047198" s="198"/>
      <c r="P1047198" s="2"/>
      <c r="U1047198" s="270"/>
      <c r="AA1047198" s="268"/>
      <c r="AC1047198" s="269"/>
    </row>
    <row r="1047199" spans="1:29" s="119" customFormat="1">
      <c r="A1047199" s="254"/>
      <c r="B1047199" s="198"/>
      <c r="C1047199" s="265"/>
      <c r="D1047199" s="265"/>
      <c r="E1047199" s="198"/>
      <c r="G1047199" s="198"/>
      <c r="H1047199" s="198"/>
      <c r="I1047199" s="198"/>
      <c r="J1047199" s="198"/>
      <c r="K1047199" s="198"/>
      <c r="M1047199" s="198"/>
      <c r="N1047199" s="198"/>
      <c r="P1047199" s="2"/>
      <c r="U1047199" s="270"/>
      <c r="AA1047199" s="268"/>
      <c r="AC1047199" s="269"/>
    </row>
    <row r="1047200" spans="1:29" s="119" customFormat="1">
      <c r="A1047200" s="254"/>
      <c r="B1047200" s="198"/>
      <c r="C1047200" s="265"/>
      <c r="D1047200" s="265"/>
      <c r="E1047200" s="198"/>
      <c r="G1047200" s="198"/>
      <c r="H1047200" s="198"/>
      <c r="I1047200" s="198"/>
      <c r="J1047200" s="198"/>
      <c r="K1047200" s="198"/>
      <c r="M1047200" s="198"/>
      <c r="N1047200" s="198"/>
      <c r="P1047200" s="2"/>
      <c r="U1047200" s="270"/>
      <c r="AA1047200" s="268"/>
      <c r="AC1047200" s="269"/>
    </row>
    <row r="1047201" spans="1:29" s="119" customFormat="1">
      <c r="A1047201" s="254"/>
      <c r="B1047201" s="198"/>
      <c r="C1047201" s="265"/>
      <c r="D1047201" s="265"/>
      <c r="E1047201" s="198"/>
      <c r="G1047201" s="198"/>
      <c r="H1047201" s="198"/>
      <c r="I1047201" s="198"/>
      <c r="J1047201" s="198"/>
      <c r="K1047201" s="198"/>
      <c r="M1047201" s="198"/>
      <c r="N1047201" s="198"/>
      <c r="P1047201" s="2"/>
      <c r="U1047201" s="270"/>
      <c r="AA1047201" s="268"/>
      <c r="AC1047201" s="269"/>
    </row>
    <row r="1047202" spans="1:29" s="119" customFormat="1">
      <c r="A1047202" s="254"/>
      <c r="B1047202" s="198"/>
      <c r="C1047202" s="265"/>
      <c r="D1047202" s="265"/>
      <c r="E1047202" s="198"/>
      <c r="G1047202" s="198"/>
      <c r="H1047202" s="198"/>
      <c r="I1047202" s="198"/>
      <c r="J1047202" s="198"/>
      <c r="K1047202" s="198"/>
      <c r="M1047202" s="198"/>
      <c r="N1047202" s="198"/>
      <c r="P1047202" s="2"/>
      <c r="U1047202" s="270"/>
      <c r="AA1047202" s="268"/>
      <c r="AC1047202" s="269"/>
    </row>
    <row r="1047203" spans="1:29" s="119" customFormat="1">
      <c r="A1047203" s="254"/>
      <c r="B1047203" s="198"/>
      <c r="C1047203" s="265"/>
      <c r="D1047203" s="265"/>
      <c r="E1047203" s="198"/>
      <c r="G1047203" s="198"/>
      <c r="H1047203" s="198"/>
      <c r="I1047203" s="198"/>
      <c r="J1047203" s="198"/>
      <c r="K1047203" s="198"/>
      <c r="M1047203" s="198"/>
      <c r="N1047203" s="198"/>
      <c r="P1047203" s="2"/>
      <c r="U1047203" s="270"/>
      <c r="AA1047203" s="268"/>
      <c r="AC1047203" s="269"/>
    </row>
    <row r="1047204" spans="1:29" s="119" customFormat="1">
      <c r="A1047204" s="254"/>
      <c r="B1047204" s="198"/>
      <c r="C1047204" s="265"/>
      <c r="D1047204" s="265"/>
      <c r="E1047204" s="198"/>
      <c r="G1047204" s="198"/>
      <c r="H1047204" s="198"/>
      <c r="I1047204" s="198"/>
      <c r="J1047204" s="198"/>
      <c r="K1047204" s="198"/>
      <c r="M1047204" s="198"/>
      <c r="N1047204" s="198"/>
      <c r="P1047204" s="2"/>
      <c r="U1047204" s="270"/>
      <c r="AA1047204" s="268"/>
      <c r="AC1047204" s="269"/>
    </row>
    <row r="1047205" spans="1:29" s="119" customFormat="1">
      <c r="A1047205" s="254"/>
      <c r="B1047205" s="198"/>
      <c r="C1047205" s="265"/>
      <c r="D1047205" s="265"/>
      <c r="E1047205" s="198"/>
      <c r="G1047205" s="198"/>
      <c r="H1047205" s="198"/>
      <c r="I1047205" s="198"/>
      <c r="J1047205" s="198"/>
      <c r="K1047205" s="198"/>
      <c r="M1047205" s="198"/>
      <c r="N1047205" s="198"/>
      <c r="P1047205" s="2"/>
      <c r="U1047205" s="270"/>
      <c r="AA1047205" s="268"/>
      <c r="AC1047205" s="269"/>
    </row>
    <row r="1047206" spans="1:29" s="119" customFormat="1">
      <c r="A1047206" s="254"/>
      <c r="B1047206" s="198"/>
      <c r="C1047206" s="265"/>
      <c r="D1047206" s="265"/>
      <c r="E1047206" s="198"/>
      <c r="G1047206" s="198"/>
      <c r="H1047206" s="198"/>
      <c r="I1047206" s="198"/>
      <c r="J1047206" s="198"/>
      <c r="K1047206" s="198"/>
      <c r="M1047206" s="198"/>
      <c r="N1047206" s="198"/>
      <c r="P1047206" s="2"/>
      <c r="U1047206" s="270"/>
      <c r="AA1047206" s="268"/>
      <c r="AC1047206" s="269"/>
    </row>
    <row r="1047207" spans="1:29" s="119" customFormat="1">
      <c r="A1047207" s="254"/>
      <c r="B1047207" s="198"/>
      <c r="C1047207" s="265"/>
      <c r="D1047207" s="265"/>
      <c r="E1047207" s="198"/>
      <c r="G1047207" s="198"/>
      <c r="H1047207" s="198"/>
      <c r="I1047207" s="198"/>
      <c r="J1047207" s="198"/>
      <c r="K1047207" s="198"/>
      <c r="M1047207" s="198"/>
      <c r="N1047207" s="198"/>
      <c r="P1047207" s="2"/>
      <c r="U1047207" s="270"/>
      <c r="AA1047207" s="268"/>
      <c r="AC1047207" s="269"/>
    </row>
    <row r="1047208" spans="1:29" s="119" customFormat="1">
      <c r="A1047208" s="254"/>
      <c r="B1047208" s="198"/>
      <c r="C1047208" s="265"/>
      <c r="D1047208" s="265"/>
      <c r="E1047208" s="198"/>
      <c r="G1047208" s="198"/>
      <c r="H1047208" s="198"/>
      <c r="I1047208" s="198"/>
      <c r="J1047208" s="198"/>
      <c r="K1047208" s="198"/>
      <c r="M1047208" s="198"/>
      <c r="N1047208" s="198"/>
      <c r="P1047208" s="2"/>
      <c r="U1047208" s="270"/>
      <c r="AA1047208" s="268"/>
      <c r="AC1047208" s="269"/>
    </row>
    <row r="1047209" spans="1:29" s="119" customFormat="1">
      <c r="A1047209" s="254"/>
      <c r="B1047209" s="198"/>
      <c r="C1047209" s="265"/>
      <c r="D1047209" s="265"/>
      <c r="E1047209" s="198"/>
      <c r="G1047209" s="198"/>
      <c r="H1047209" s="198"/>
      <c r="I1047209" s="198"/>
      <c r="J1047209" s="198"/>
      <c r="K1047209" s="198"/>
      <c r="M1047209" s="198"/>
      <c r="N1047209" s="198"/>
      <c r="P1047209" s="2"/>
      <c r="U1047209" s="270"/>
      <c r="AA1047209" s="268"/>
      <c r="AC1047209" s="269"/>
    </row>
    <row r="1047210" spans="1:29" s="119" customFormat="1">
      <c r="A1047210" s="254"/>
      <c r="B1047210" s="198"/>
      <c r="C1047210" s="265"/>
      <c r="D1047210" s="265"/>
      <c r="E1047210" s="198"/>
      <c r="G1047210" s="198"/>
      <c r="H1047210" s="198"/>
      <c r="I1047210" s="198"/>
      <c r="J1047210" s="198"/>
      <c r="K1047210" s="198"/>
      <c r="M1047210" s="198"/>
      <c r="N1047210" s="198"/>
      <c r="P1047210" s="2"/>
      <c r="U1047210" s="270"/>
      <c r="AA1047210" s="268"/>
      <c r="AC1047210" s="269"/>
    </row>
    <row r="1047211" spans="1:29" s="119" customFormat="1">
      <c r="A1047211" s="254"/>
      <c r="B1047211" s="198"/>
      <c r="C1047211" s="265"/>
      <c r="D1047211" s="265"/>
      <c r="E1047211" s="198"/>
      <c r="G1047211" s="198"/>
      <c r="H1047211" s="198"/>
      <c r="I1047211" s="198"/>
      <c r="J1047211" s="198"/>
      <c r="K1047211" s="198"/>
      <c r="M1047211" s="198"/>
      <c r="N1047211" s="198"/>
      <c r="P1047211" s="2"/>
      <c r="U1047211" s="270"/>
      <c r="AA1047211" s="268"/>
      <c r="AC1047211" s="269"/>
    </row>
    <row r="1047212" spans="1:29" s="119" customFormat="1">
      <c r="A1047212" s="254"/>
      <c r="B1047212" s="198"/>
      <c r="C1047212" s="265"/>
      <c r="D1047212" s="265"/>
      <c r="E1047212" s="198"/>
      <c r="G1047212" s="198"/>
      <c r="H1047212" s="198"/>
      <c r="I1047212" s="198"/>
      <c r="J1047212" s="198"/>
      <c r="K1047212" s="198"/>
      <c r="M1047212" s="198"/>
      <c r="N1047212" s="198"/>
      <c r="P1047212" s="2"/>
      <c r="U1047212" s="270"/>
      <c r="AA1047212" s="268"/>
      <c r="AC1047212" s="269"/>
    </row>
    <row r="1047213" spans="1:29" s="119" customFormat="1">
      <c r="A1047213" s="254"/>
      <c r="B1047213" s="198"/>
      <c r="C1047213" s="265"/>
      <c r="D1047213" s="265"/>
      <c r="E1047213" s="198"/>
      <c r="G1047213" s="198"/>
      <c r="H1047213" s="198"/>
      <c r="I1047213" s="198"/>
      <c r="J1047213" s="198"/>
      <c r="K1047213" s="198"/>
      <c r="M1047213" s="198"/>
      <c r="N1047213" s="198"/>
      <c r="P1047213" s="2"/>
      <c r="U1047213" s="270"/>
      <c r="AA1047213" s="268"/>
      <c r="AC1047213" s="269"/>
    </row>
    <row r="1047214" spans="1:29" s="119" customFormat="1">
      <c r="A1047214" s="254"/>
      <c r="B1047214" s="198"/>
      <c r="C1047214" s="265"/>
      <c r="D1047214" s="265"/>
      <c r="E1047214" s="198"/>
      <c r="G1047214" s="198"/>
      <c r="H1047214" s="198"/>
      <c r="I1047214" s="198"/>
      <c r="J1047214" s="198"/>
      <c r="K1047214" s="198"/>
      <c r="M1047214" s="198"/>
      <c r="N1047214" s="198"/>
      <c r="P1047214" s="2"/>
      <c r="U1047214" s="270"/>
      <c r="AA1047214" s="268"/>
      <c r="AC1047214" s="269"/>
    </row>
    <row r="1047215" spans="1:29" s="119" customFormat="1">
      <c r="A1047215" s="254"/>
      <c r="B1047215" s="198"/>
      <c r="C1047215" s="265"/>
      <c r="D1047215" s="265"/>
      <c r="E1047215" s="198"/>
      <c r="G1047215" s="198"/>
      <c r="H1047215" s="198"/>
      <c r="I1047215" s="198"/>
      <c r="J1047215" s="198"/>
      <c r="K1047215" s="198"/>
      <c r="M1047215" s="198"/>
      <c r="N1047215" s="198"/>
      <c r="P1047215" s="2"/>
      <c r="U1047215" s="270"/>
      <c r="AA1047215" s="268"/>
      <c r="AC1047215" s="269"/>
    </row>
    <row r="1047216" spans="1:29" s="119" customFormat="1">
      <c r="A1047216" s="254"/>
      <c r="B1047216" s="198"/>
      <c r="C1047216" s="265"/>
      <c r="D1047216" s="265"/>
      <c r="E1047216" s="198"/>
      <c r="G1047216" s="198"/>
      <c r="H1047216" s="198"/>
      <c r="I1047216" s="198"/>
      <c r="J1047216" s="198"/>
      <c r="K1047216" s="198"/>
      <c r="M1047216" s="198"/>
      <c r="N1047216" s="198"/>
      <c r="P1047216" s="2"/>
      <c r="U1047216" s="270"/>
      <c r="AA1047216" s="268"/>
      <c r="AC1047216" s="269"/>
    </row>
    <row r="1047217" spans="1:29" s="119" customFormat="1">
      <c r="A1047217" s="254"/>
      <c r="B1047217" s="198"/>
      <c r="C1047217" s="265"/>
      <c r="D1047217" s="265"/>
      <c r="E1047217" s="198"/>
      <c r="G1047217" s="198"/>
      <c r="H1047217" s="198"/>
      <c r="I1047217" s="198"/>
      <c r="J1047217" s="198"/>
      <c r="K1047217" s="198"/>
      <c r="M1047217" s="198"/>
      <c r="N1047217" s="198"/>
      <c r="P1047217" s="2"/>
      <c r="U1047217" s="270"/>
      <c r="AA1047217" s="268"/>
      <c r="AC1047217" s="269"/>
    </row>
    <row r="1047218" spans="1:29" s="119" customFormat="1">
      <c r="A1047218" s="254"/>
      <c r="B1047218" s="198"/>
      <c r="C1047218" s="265"/>
      <c r="D1047218" s="265"/>
      <c r="E1047218" s="198"/>
      <c r="G1047218" s="198"/>
      <c r="H1047218" s="198"/>
      <c r="I1047218" s="198"/>
      <c r="J1047218" s="198"/>
      <c r="K1047218" s="198"/>
      <c r="M1047218" s="198"/>
      <c r="N1047218" s="198"/>
      <c r="P1047218" s="2"/>
      <c r="U1047218" s="270"/>
      <c r="AA1047218" s="268"/>
      <c r="AC1047218" s="269"/>
    </row>
    <row r="1047219" spans="1:29" s="119" customFormat="1">
      <c r="A1047219" s="254"/>
      <c r="B1047219" s="198"/>
      <c r="C1047219" s="265"/>
      <c r="D1047219" s="265"/>
      <c r="E1047219" s="198"/>
      <c r="G1047219" s="198"/>
      <c r="H1047219" s="198"/>
      <c r="I1047219" s="198"/>
      <c r="J1047219" s="198"/>
      <c r="K1047219" s="198"/>
      <c r="M1047219" s="198"/>
      <c r="N1047219" s="198"/>
      <c r="P1047219" s="2"/>
      <c r="U1047219" s="270"/>
      <c r="AA1047219" s="268"/>
      <c r="AC1047219" s="269"/>
    </row>
    <row r="1047220" spans="1:29" s="119" customFormat="1">
      <c r="A1047220" s="254"/>
      <c r="B1047220" s="198"/>
      <c r="C1047220" s="265"/>
      <c r="D1047220" s="265"/>
      <c r="E1047220" s="198"/>
      <c r="G1047220" s="198"/>
      <c r="H1047220" s="198"/>
      <c r="I1047220" s="198"/>
      <c r="J1047220" s="198"/>
      <c r="K1047220" s="198"/>
      <c r="M1047220" s="198"/>
      <c r="N1047220" s="198"/>
      <c r="P1047220" s="2"/>
      <c r="U1047220" s="270"/>
      <c r="AA1047220" s="268"/>
      <c r="AC1047220" s="269"/>
    </row>
    <row r="1047221" spans="1:29" s="119" customFormat="1">
      <c r="A1047221" s="254"/>
      <c r="B1047221" s="198"/>
      <c r="C1047221" s="265"/>
      <c r="D1047221" s="265"/>
      <c r="E1047221" s="198"/>
      <c r="G1047221" s="198"/>
      <c r="H1047221" s="198"/>
      <c r="I1047221" s="198"/>
      <c r="J1047221" s="198"/>
      <c r="K1047221" s="198"/>
      <c r="M1047221" s="198"/>
      <c r="N1047221" s="198"/>
      <c r="P1047221" s="2"/>
      <c r="U1047221" s="270"/>
      <c r="AA1047221" s="268"/>
      <c r="AC1047221" s="269"/>
    </row>
    <row r="1047222" spans="1:29" s="119" customFormat="1">
      <c r="A1047222" s="254"/>
      <c r="B1047222" s="198"/>
      <c r="C1047222" s="265"/>
      <c r="D1047222" s="265"/>
      <c r="E1047222" s="198"/>
      <c r="G1047222" s="198"/>
      <c r="H1047222" s="198"/>
      <c r="I1047222" s="198"/>
      <c r="J1047222" s="198"/>
      <c r="K1047222" s="198"/>
      <c r="M1047222" s="198"/>
      <c r="N1047222" s="198"/>
      <c r="P1047222" s="2"/>
      <c r="U1047222" s="270"/>
      <c r="AA1047222" s="268"/>
      <c r="AC1047222" s="269"/>
    </row>
    <row r="1047223" spans="1:29" s="119" customFormat="1">
      <c r="A1047223" s="254"/>
      <c r="B1047223" s="198"/>
      <c r="C1047223" s="265"/>
      <c r="D1047223" s="265"/>
      <c r="E1047223" s="198"/>
      <c r="G1047223" s="198"/>
      <c r="H1047223" s="198"/>
      <c r="I1047223" s="198"/>
      <c r="J1047223" s="198"/>
      <c r="K1047223" s="198"/>
      <c r="M1047223" s="198"/>
      <c r="N1047223" s="198"/>
      <c r="P1047223" s="2"/>
      <c r="U1047223" s="270"/>
      <c r="AA1047223" s="268"/>
      <c r="AC1047223" s="269"/>
    </row>
    <row r="1047224" spans="1:29" s="119" customFormat="1">
      <c r="A1047224" s="254"/>
      <c r="B1047224" s="198"/>
      <c r="C1047224" s="265"/>
      <c r="D1047224" s="265"/>
      <c r="E1047224" s="198"/>
      <c r="G1047224" s="198"/>
      <c r="H1047224" s="198"/>
      <c r="I1047224" s="198"/>
      <c r="J1047224" s="198"/>
      <c r="K1047224" s="198"/>
      <c r="M1047224" s="198"/>
      <c r="N1047224" s="198"/>
      <c r="P1047224" s="2"/>
      <c r="U1047224" s="270"/>
      <c r="AA1047224" s="268"/>
      <c r="AC1047224" s="269"/>
    </row>
    <row r="1047225" spans="1:29" s="119" customFormat="1">
      <c r="A1047225" s="254"/>
      <c r="B1047225" s="198"/>
      <c r="C1047225" s="265"/>
      <c r="D1047225" s="265"/>
      <c r="E1047225" s="198"/>
      <c r="G1047225" s="198"/>
      <c r="H1047225" s="198"/>
      <c r="I1047225" s="198"/>
      <c r="J1047225" s="198"/>
      <c r="K1047225" s="198"/>
      <c r="M1047225" s="198"/>
      <c r="N1047225" s="198"/>
      <c r="P1047225" s="2"/>
      <c r="U1047225" s="270"/>
      <c r="AA1047225" s="268"/>
      <c r="AC1047225" s="269"/>
    </row>
    <row r="1047226" spans="1:29" s="119" customFormat="1">
      <c r="A1047226" s="254"/>
      <c r="B1047226" s="198"/>
      <c r="C1047226" s="265"/>
      <c r="D1047226" s="265"/>
      <c r="E1047226" s="198"/>
      <c r="G1047226" s="198"/>
      <c r="H1047226" s="198"/>
      <c r="I1047226" s="198"/>
      <c r="J1047226" s="198"/>
      <c r="K1047226" s="198"/>
      <c r="M1047226" s="198"/>
      <c r="N1047226" s="198"/>
      <c r="P1047226" s="2"/>
      <c r="U1047226" s="270"/>
      <c r="AA1047226" s="268"/>
      <c r="AC1047226" s="269"/>
    </row>
    <row r="1047227" spans="1:29" s="119" customFormat="1">
      <c r="A1047227" s="254"/>
      <c r="B1047227" s="198"/>
      <c r="C1047227" s="265"/>
      <c r="D1047227" s="265"/>
      <c r="E1047227" s="198"/>
      <c r="G1047227" s="198"/>
      <c r="H1047227" s="198"/>
      <c r="I1047227" s="198"/>
      <c r="J1047227" s="198"/>
      <c r="K1047227" s="198"/>
      <c r="M1047227" s="198"/>
      <c r="N1047227" s="198"/>
      <c r="P1047227" s="2"/>
      <c r="U1047227" s="270"/>
      <c r="AA1047227" s="268"/>
      <c r="AC1047227" s="269"/>
    </row>
    <row r="1047228" spans="1:29" s="119" customFormat="1">
      <c r="A1047228" s="254"/>
      <c r="B1047228" s="198"/>
      <c r="C1047228" s="265"/>
      <c r="D1047228" s="265"/>
      <c r="E1047228" s="198"/>
      <c r="G1047228" s="198"/>
      <c r="H1047228" s="198"/>
      <c r="I1047228" s="198"/>
      <c r="J1047228" s="198"/>
      <c r="K1047228" s="198"/>
      <c r="M1047228" s="198"/>
      <c r="N1047228" s="198"/>
      <c r="P1047228" s="2"/>
      <c r="U1047228" s="270"/>
      <c r="AA1047228" s="268"/>
      <c r="AC1047228" s="269"/>
    </row>
    <row r="1047229" spans="1:29" s="119" customFormat="1">
      <c r="A1047229" s="254"/>
      <c r="B1047229" s="198"/>
      <c r="C1047229" s="265"/>
      <c r="D1047229" s="265"/>
      <c r="E1047229" s="198"/>
      <c r="G1047229" s="198"/>
      <c r="H1047229" s="198"/>
      <c r="I1047229" s="198"/>
      <c r="J1047229" s="198"/>
      <c r="K1047229" s="198"/>
      <c r="M1047229" s="198"/>
      <c r="N1047229" s="198"/>
      <c r="P1047229" s="2"/>
      <c r="U1047229" s="270"/>
      <c r="AA1047229" s="268"/>
      <c r="AC1047229" s="269"/>
    </row>
    <row r="1047230" spans="1:29" s="119" customFormat="1">
      <c r="A1047230" s="254"/>
      <c r="B1047230" s="198"/>
      <c r="C1047230" s="265"/>
      <c r="D1047230" s="265"/>
      <c r="E1047230" s="198"/>
      <c r="G1047230" s="198"/>
      <c r="H1047230" s="198"/>
      <c r="I1047230" s="198"/>
      <c r="J1047230" s="198"/>
      <c r="K1047230" s="198"/>
      <c r="M1047230" s="198"/>
      <c r="N1047230" s="198"/>
      <c r="P1047230" s="2"/>
      <c r="U1047230" s="270"/>
      <c r="AA1047230" s="268"/>
      <c r="AC1047230" s="269"/>
    </row>
    <row r="1047231" spans="1:29" s="119" customFormat="1">
      <c r="A1047231" s="254"/>
      <c r="B1047231" s="198"/>
      <c r="C1047231" s="265"/>
      <c r="D1047231" s="265"/>
      <c r="E1047231" s="198"/>
      <c r="G1047231" s="198"/>
      <c r="H1047231" s="198"/>
      <c r="I1047231" s="198"/>
      <c r="J1047231" s="198"/>
      <c r="K1047231" s="198"/>
      <c r="M1047231" s="198"/>
      <c r="N1047231" s="198"/>
      <c r="P1047231" s="2"/>
      <c r="U1047231" s="270"/>
      <c r="AA1047231" s="268"/>
      <c r="AC1047231" s="269"/>
    </row>
    <row r="1047232" spans="1:29" s="119" customFormat="1">
      <c r="A1047232" s="254"/>
      <c r="B1047232" s="198"/>
      <c r="C1047232" s="265"/>
      <c r="D1047232" s="265"/>
      <c r="E1047232" s="198"/>
      <c r="G1047232" s="198"/>
      <c r="H1047232" s="198"/>
      <c r="I1047232" s="198"/>
      <c r="J1047232" s="198"/>
      <c r="K1047232" s="198"/>
      <c r="M1047232" s="198"/>
      <c r="N1047232" s="198"/>
      <c r="P1047232" s="2"/>
      <c r="U1047232" s="270"/>
      <c r="AA1047232" s="268"/>
      <c r="AC1047232" s="269"/>
    </row>
    <row r="1047233" spans="1:29" s="119" customFormat="1">
      <c r="A1047233" s="254"/>
      <c r="B1047233" s="198"/>
      <c r="C1047233" s="265"/>
      <c r="D1047233" s="265"/>
      <c r="E1047233" s="198"/>
      <c r="G1047233" s="198"/>
      <c r="H1047233" s="198"/>
      <c r="I1047233" s="198"/>
      <c r="J1047233" s="198"/>
      <c r="K1047233" s="198"/>
      <c r="M1047233" s="198"/>
      <c r="N1047233" s="198"/>
      <c r="P1047233" s="2"/>
      <c r="U1047233" s="270"/>
      <c r="AA1047233" s="268"/>
      <c r="AC1047233" s="269"/>
    </row>
    <row r="1047234" spans="1:29" s="119" customFormat="1">
      <c r="A1047234" s="254"/>
      <c r="B1047234" s="198"/>
      <c r="C1047234" s="265"/>
      <c r="D1047234" s="265"/>
      <c r="E1047234" s="198"/>
      <c r="G1047234" s="198"/>
      <c r="H1047234" s="198"/>
      <c r="I1047234" s="198"/>
      <c r="J1047234" s="198"/>
      <c r="K1047234" s="198"/>
      <c r="M1047234" s="198"/>
      <c r="N1047234" s="198"/>
      <c r="P1047234" s="2"/>
      <c r="U1047234" s="270"/>
      <c r="AA1047234" s="268"/>
      <c r="AC1047234" s="269"/>
    </row>
    <row r="1047235" spans="1:29" s="119" customFormat="1">
      <c r="A1047235" s="254"/>
      <c r="B1047235" s="198"/>
      <c r="C1047235" s="265"/>
      <c r="D1047235" s="265"/>
      <c r="E1047235" s="198"/>
      <c r="G1047235" s="198"/>
      <c r="H1047235" s="198"/>
      <c r="I1047235" s="198"/>
      <c r="J1047235" s="198"/>
      <c r="K1047235" s="198"/>
      <c r="M1047235" s="198"/>
      <c r="N1047235" s="198"/>
      <c r="P1047235" s="2"/>
      <c r="U1047235" s="270"/>
      <c r="AA1047235" s="268"/>
      <c r="AC1047235" s="269"/>
    </row>
    <row r="1047236" spans="1:29" s="119" customFormat="1">
      <c r="A1047236" s="254"/>
      <c r="B1047236" s="198"/>
      <c r="C1047236" s="265"/>
      <c r="D1047236" s="265"/>
      <c r="E1047236" s="198"/>
      <c r="G1047236" s="198"/>
      <c r="H1047236" s="198"/>
      <c r="I1047236" s="198"/>
      <c r="J1047236" s="198"/>
      <c r="K1047236" s="198"/>
      <c r="M1047236" s="198"/>
      <c r="N1047236" s="198"/>
      <c r="P1047236" s="2"/>
      <c r="U1047236" s="270"/>
      <c r="AA1047236" s="268"/>
      <c r="AC1047236" s="269"/>
    </row>
    <row r="1047237" spans="1:29" s="119" customFormat="1">
      <c r="A1047237" s="254"/>
      <c r="B1047237" s="198"/>
      <c r="C1047237" s="265"/>
      <c r="D1047237" s="265"/>
      <c r="E1047237" s="198"/>
      <c r="G1047237" s="198"/>
      <c r="H1047237" s="198"/>
      <c r="I1047237" s="198"/>
      <c r="J1047237" s="198"/>
      <c r="K1047237" s="198"/>
      <c r="M1047237" s="198"/>
      <c r="N1047237" s="198"/>
      <c r="P1047237" s="2"/>
      <c r="U1047237" s="270"/>
      <c r="AA1047237" s="268"/>
      <c r="AC1047237" s="269"/>
    </row>
    <row r="1047238" spans="1:29" s="119" customFormat="1">
      <c r="A1047238" s="254"/>
      <c r="B1047238" s="198"/>
      <c r="C1047238" s="265"/>
      <c r="D1047238" s="265"/>
      <c r="E1047238" s="198"/>
      <c r="G1047238" s="198"/>
      <c r="H1047238" s="198"/>
      <c r="I1047238" s="198"/>
      <c r="J1047238" s="198"/>
      <c r="K1047238" s="198"/>
      <c r="M1047238" s="198"/>
      <c r="N1047238" s="198"/>
      <c r="P1047238" s="2"/>
      <c r="U1047238" s="270"/>
      <c r="AA1047238" s="268"/>
      <c r="AC1047238" s="269"/>
    </row>
    <row r="1047239" spans="1:29" s="119" customFormat="1">
      <c r="A1047239" s="254"/>
      <c r="B1047239" s="198"/>
      <c r="C1047239" s="265"/>
      <c r="D1047239" s="265"/>
      <c r="E1047239" s="198"/>
      <c r="G1047239" s="198"/>
      <c r="H1047239" s="198"/>
      <c r="I1047239" s="198"/>
      <c r="J1047239" s="198"/>
      <c r="K1047239" s="198"/>
      <c r="M1047239" s="198"/>
      <c r="N1047239" s="198"/>
      <c r="P1047239" s="2"/>
      <c r="U1047239" s="270"/>
      <c r="AA1047239" s="268"/>
      <c r="AC1047239" s="269"/>
    </row>
    <row r="1047240" spans="1:29" s="119" customFormat="1">
      <c r="A1047240" s="254"/>
      <c r="B1047240" s="198"/>
      <c r="C1047240" s="265"/>
      <c r="D1047240" s="265"/>
      <c r="E1047240" s="198"/>
      <c r="G1047240" s="198"/>
      <c r="H1047240" s="198"/>
      <c r="I1047240" s="198"/>
      <c r="J1047240" s="198"/>
      <c r="K1047240" s="198"/>
      <c r="M1047240" s="198"/>
      <c r="N1047240" s="198"/>
      <c r="P1047240" s="2"/>
      <c r="U1047240" s="270"/>
      <c r="AA1047240" s="268"/>
      <c r="AC1047240" s="269"/>
    </row>
    <row r="1047241" spans="1:29" s="119" customFormat="1">
      <c r="A1047241" s="254"/>
      <c r="B1047241" s="198"/>
      <c r="C1047241" s="265"/>
      <c r="D1047241" s="265"/>
      <c r="E1047241" s="198"/>
      <c r="G1047241" s="198"/>
      <c r="H1047241" s="198"/>
      <c r="I1047241" s="198"/>
      <c r="J1047241" s="198"/>
      <c r="K1047241" s="198"/>
      <c r="M1047241" s="198"/>
      <c r="N1047241" s="198"/>
      <c r="P1047241" s="2"/>
      <c r="U1047241" s="270"/>
      <c r="AA1047241" s="268"/>
      <c r="AC1047241" s="269"/>
    </row>
    <row r="1047242" spans="1:29" s="119" customFormat="1">
      <c r="A1047242" s="254"/>
      <c r="B1047242" s="198"/>
      <c r="C1047242" s="265"/>
      <c r="D1047242" s="265"/>
      <c r="E1047242" s="198"/>
      <c r="G1047242" s="198"/>
      <c r="H1047242" s="198"/>
      <c r="I1047242" s="198"/>
      <c r="J1047242" s="198"/>
      <c r="K1047242" s="198"/>
      <c r="M1047242" s="198"/>
      <c r="N1047242" s="198"/>
      <c r="P1047242" s="2"/>
      <c r="U1047242" s="270"/>
      <c r="AA1047242" s="268"/>
      <c r="AC1047242" s="269"/>
    </row>
    <row r="1047243" spans="1:29" s="119" customFormat="1">
      <c r="A1047243" s="254"/>
      <c r="B1047243" s="198"/>
      <c r="C1047243" s="265"/>
      <c r="D1047243" s="265"/>
      <c r="E1047243" s="198"/>
      <c r="G1047243" s="198"/>
      <c r="H1047243" s="198"/>
      <c r="I1047243" s="198"/>
      <c r="J1047243" s="198"/>
      <c r="K1047243" s="198"/>
      <c r="M1047243" s="198"/>
      <c r="N1047243" s="198"/>
      <c r="P1047243" s="2"/>
      <c r="U1047243" s="270"/>
      <c r="AA1047243" s="268"/>
      <c r="AC1047243" s="269"/>
    </row>
    <row r="1047244" spans="1:29" s="119" customFormat="1">
      <c r="A1047244" s="254"/>
      <c r="B1047244" s="198"/>
      <c r="C1047244" s="265"/>
      <c r="D1047244" s="265"/>
      <c r="E1047244" s="198"/>
      <c r="G1047244" s="198"/>
      <c r="H1047244" s="198"/>
      <c r="I1047244" s="198"/>
      <c r="J1047244" s="198"/>
      <c r="K1047244" s="198"/>
      <c r="M1047244" s="198"/>
      <c r="N1047244" s="198"/>
      <c r="P1047244" s="2"/>
      <c r="U1047244" s="270"/>
      <c r="AA1047244" s="268"/>
      <c r="AC1047244" s="269"/>
    </row>
    <row r="1047245" spans="1:29" s="119" customFormat="1">
      <c r="A1047245" s="254"/>
      <c r="B1047245" s="198"/>
      <c r="C1047245" s="265"/>
      <c r="D1047245" s="265"/>
      <c r="E1047245" s="198"/>
      <c r="G1047245" s="198"/>
      <c r="H1047245" s="198"/>
      <c r="I1047245" s="198"/>
      <c r="J1047245" s="198"/>
      <c r="K1047245" s="198"/>
      <c r="M1047245" s="198"/>
      <c r="N1047245" s="198"/>
      <c r="P1047245" s="2"/>
      <c r="U1047245" s="270"/>
      <c r="AA1047245" s="268"/>
      <c r="AC1047245" s="269"/>
    </row>
    <row r="1047246" spans="1:29" s="119" customFormat="1">
      <c r="A1047246" s="254"/>
      <c r="B1047246" s="198"/>
      <c r="C1047246" s="265"/>
      <c r="D1047246" s="265"/>
      <c r="E1047246" s="198"/>
      <c r="G1047246" s="198"/>
      <c r="H1047246" s="198"/>
      <c r="I1047246" s="198"/>
      <c r="J1047246" s="198"/>
      <c r="K1047246" s="198"/>
      <c r="M1047246" s="198"/>
      <c r="N1047246" s="198"/>
      <c r="P1047246" s="2"/>
      <c r="U1047246" s="270"/>
      <c r="AA1047246" s="268"/>
      <c r="AC1047246" s="269"/>
    </row>
    <row r="1047247" spans="1:29" s="119" customFormat="1">
      <c r="A1047247" s="254"/>
      <c r="B1047247" s="198"/>
      <c r="C1047247" s="265"/>
      <c r="D1047247" s="265"/>
      <c r="E1047247" s="198"/>
      <c r="G1047247" s="198"/>
      <c r="H1047247" s="198"/>
      <c r="I1047247" s="198"/>
      <c r="J1047247" s="198"/>
      <c r="K1047247" s="198"/>
      <c r="M1047247" s="198"/>
      <c r="N1047247" s="198"/>
      <c r="P1047247" s="2"/>
      <c r="U1047247" s="270"/>
      <c r="AA1047247" s="268"/>
      <c r="AC1047247" s="269"/>
    </row>
    <row r="1047248" spans="1:29" s="119" customFormat="1">
      <c r="A1047248" s="254"/>
      <c r="B1047248" s="198"/>
      <c r="C1047248" s="265"/>
      <c r="D1047248" s="265"/>
      <c r="E1047248" s="198"/>
      <c r="G1047248" s="198"/>
      <c r="H1047248" s="198"/>
      <c r="I1047248" s="198"/>
      <c r="J1047248" s="198"/>
      <c r="K1047248" s="198"/>
      <c r="M1047248" s="198"/>
      <c r="N1047248" s="198"/>
      <c r="P1047248" s="2"/>
      <c r="U1047248" s="270"/>
      <c r="AA1047248" s="268"/>
      <c r="AC1047248" s="269"/>
    </row>
    <row r="1047249" spans="1:29" s="119" customFormat="1">
      <c r="A1047249" s="254"/>
      <c r="B1047249" s="198"/>
      <c r="C1047249" s="265"/>
      <c r="D1047249" s="265"/>
      <c r="E1047249" s="198"/>
      <c r="G1047249" s="198"/>
      <c r="H1047249" s="198"/>
      <c r="I1047249" s="198"/>
      <c r="J1047249" s="198"/>
      <c r="K1047249" s="198"/>
      <c r="M1047249" s="198"/>
      <c r="N1047249" s="198"/>
      <c r="P1047249" s="2"/>
      <c r="U1047249" s="270"/>
      <c r="AA1047249" s="268"/>
      <c r="AC1047249" s="269"/>
    </row>
    <row r="1047250" spans="1:29" s="119" customFormat="1">
      <c r="A1047250" s="254"/>
      <c r="B1047250" s="198"/>
      <c r="C1047250" s="265"/>
      <c r="D1047250" s="265"/>
      <c r="E1047250" s="198"/>
      <c r="G1047250" s="198"/>
      <c r="H1047250" s="198"/>
      <c r="I1047250" s="198"/>
      <c r="J1047250" s="198"/>
      <c r="K1047250" s="198"/>
      <c r="M1047250" s="198"/>
      <c r="N1047250" s="198"/>
      <c r="P1047250" s="2"/>
      <c r="U1047250" s="270"/>
      <c r="AA1047250" s="268"/>
      <c r="AC1047250" s="269"/>
    </row>
    <row r="1047251" spans="1:29" s="119" customFormat="1">
      <c r="A1047251" s="254"/>
      <c r="B1047251" s="198"/>
      <c r="C1047251" s="265"/>
      <c r="D1047251" s="265"/>
      <c r="E1047251" s="198"/>
      <c r="G1047251" s="198"/>
      <c r="H1047251" s="198"/>
      <c r="I1047251" s="198"/>
      <c r="J1047251" s="198"/>
      <c r="K1047251" s="198"/>
      <c r="M1047251" s="198"/>
      <c r="N1047251" s="198"/>
      <c r="P1047251" s="2"/>
      <c r="U1047251" s="270"/>
      <c r="AA1047251" s="268"/>
      <c r="AC1047251" s="269"/>
    </row>
    <row r="1047252" spans="1:29" s="119" customFormat="1">
      <c r="A1047252" s="254"/>
      <c r="B1047252" s="198"/>
      <c r="C1047252" s="265"/>
      <c r="D1047252" s="265"/>
      <c r="E1047252" s="198"/>
      <c r="G1047252" s="198"/>
      <c r="H1047252" s="198"/>
      <c r="I1047252" s="198"/>
      <c r="J1047252" s="198"/>
      <c r="K1047252" s="198"/>
      <c r="M1047252" s="198"/>
      <c r="N1047252" s="198"/>
      <c r="P1047252" s="2"/>
      <c r="U1047252" s="270"/>
      <c r="AA1047252" s="268"/>
      <c r="AC1047252" s="269"/>
    </row>
    <row r="1047253" spans="1:29" s="119" customFormat="1">
      <c r="A1047253" s="254"/>
      <c r="B1047253" s="198"/>
      <c r="C1047253" s="265"/>
      <c r="D1047253" s="265"/>
      <c r="E1047253" s="198"/>
      <c r="G1047253" s="198"/>
      <c r="H1047253" s="198"/>
      <c r="I1047253" s="198"/>
      <c r="J1047253" s="198"/>
      <c r="K1047253" s="198"/>
      <c r="M1047253" s="198"/>
      <c r="N1047253" s="198"/>
      <c r="P1047253" s="2"/>
      <c r="U1047253" s="270"/>
      <c r="AA1047253" s="268"/>
      <c r="AC1047253" s="269"/>
    </row>
    <row r="1047254" spans="1:29" s="119" customFormat="1">
      <c r="A1047254" s="254"/>
      <c r="B1047254" s="198"/>
      <c r="C1047254" s="265"/>
      <c r="D1047254" s="265"/>
      <c r="E1047254" s="198"/>
      <c r="G1047254" s="198"/>
      <c r="H1047254" s="198"/>
      <c r="I1047254" s="198"/>
      <c r="J1047254" s="198"/>
      <c r="K1047254" s="198"/>
      <c r="M1047254" s="198"/>
      <c r="N1047254" s="198"/>
      <c r="P1047254" s="2"/>
      <c r="U1047254" s="270"/>
      <c r="AA1047254" s="268"/>
      <c r="AC1047254" s="269"/>
    </row>
    <row r="1047255" spans="1:29" s="119" customFormat="1">
      <c r="A1047255" s="254"/>
      <c r="B1047255" s="198"/>
      <c r="C1047255" s="265"/>
      <c r="D1047255" s="265"/>
      <c r="E1047255" s="198"/>
      <c r="G1047255" s="198"/>
      <c r="H1047255" s="198"/>
      <c r="I1047255" s="198"/>
      <c r="J1047255" s="198"/>
      <c r="K1047255" s="198"/>
      <c r="M1047255" s="198"/>
      <c r="N1047255" s="198"/>
      <c r="P1047255" s="2"/>
      <c r="U1047255" s="270"/>
      <c r="AA1047255" s="268"/>
      <c r="AC1047255" s="269"/>
    </row>
    <row r="1047256" spans="1:29" s="119" customFormat="1">
      <c r="A1047256" s="254"/>
      <c r="B1047256" s="198"/>
      <c r="C1047256" s="265"/>
      <c r="D1047256" s="265"/>
      <c r="E1047256" s="198"/>
      <c r="G1047256" s="198"/>
      <c r="H1047256" s="198"/>
      <c r="I1047256" s="198"/>
      <c r="J1047256" s="198"/>
      <c r="K1047256" s="198"/>
      <c r="M1047256" s="198"/>
      <c r="N1047256" s="198"/>
      <c r="P1047256" s="2"/>
      <c r="U1047256" s="270"/>
      <c r="AA1047256" s="268"/>
      <c r="AC1047256" s="269"/>
    </row>
    <row r="1047257" spans="1:29" s="119" customFormat="1">
      <c r="A1047257" s="254"/>
      <c r="B1047257" s="198"/>
      <c r="C1047257" s="265"/>
      <c r="D1047257" s="265"/>
      <c r="E1047257" s="198"/>
      <c r="G1047257" s="198"/>
      <c r="H1047257" s="198"/>
      <c r="I1047257" s="198"/>
      <c r="J1047257" s="198"/>
      <c r="K1047257" s="198"/>
      <c r="M1047257" s="198"/>
      <c r="N1047257" s="198"/>
      <c r="P1047257" s="2"/>
      <c r="U1047257" s="270"/>
      <c r="AA1047257" s="268"/>
      <c r="AC1047257" s="269"/>
    </row>
    <row r="1047258" spans="1:29" s="119" customFormat="1">
      <c r="A1047258" s="254"/>
      <c r="B1047258" s="198"/>
      <c r="C1047258" s="265"/>
      <c r="D1047258" s="265"/>
      <c r="E1047258" s="198"/>
      <c r="G1047258" s="198"/>
      <c r="H1047258" s="198"/>
      <c r="I1047258" s="198"/>
      <c r="J1047258" s="198"/>
      <c r="K1047258" s="198"/>
      <c r="M1047258" s="198"/>
      <c r="N1047258" s="198"/>
      <c r="P1047258" s="2"/>
      <c r="U1047258" s="270"/>
      <c r="AA1047258" s="268"/>
      <c r="AC1047258" s="269"/>
    </row>
    <row r="1047259" spans="1:29" s="119" customFormat="1">
      <c r="A1047259" s="254"/>
      <c r="B1047259" s="198"/>
      <c r="C1047259" s="265"/>
      <c r="D1047259" s="265"/>
      <c r="E1047259" s="198"/>
      <c r="G1047259" s="198"/>
      <c r="H1047259" s="198"/>
      <c r="I1047259" s="198"/>
      <c r="J1047259" s="198"/>
      <c r="K1047259" s="198"/>
      <c r="M1047259" s="198"/>
      <c r="N1047259" s="198"/>
      <c r="P1047259" s="2"/>
      <c r="U1047259" s="270"/>
      <c r="AA1047259" s="268"/>
      <c r="AC1047259" s="269"/>
    </row>
    <row r="1047260" spans="1:29" s="119" customFormat="1">
      <c r="A1047260" s="254"/>
      <c r="B1047260" s="198"/>
      <c r="C1047260" s="265"/>
      <c r="D1047260" s="265"/>
      <c r="E1047260" s="198"/>
      <c r="G1047260" s="198"/>
      <c r="H1047260" s="198"/>
      <c r="I1047260" s="198"/>
      <c r="J1047260" s="198"/>
      <c r="K1047260" s="198"/>
      <c r="M1047260" s="198"/>
      <c r="N1047260" s="198"/>
      <c r="P1047260" s="2"/>
      <c r="U1047260" s="270"/>
      <c r="AA1047260" s="268"/>
      <c r="AC1047260" s="269"/>
    </row>
    <row r="1047261" spans="1:29" s="119" customFormat="1">
      <c r="A1047261" s="254"/>
      <c r="B1047261" s="198"/>
      <c r="C1047261" s="265"/>
      <c r="D1047261" s="265"/>
      <c r="E1047261" s="198"/>
      <c r="G1047261" s="198"/>
      <c r="H1047261" s="198"/>
      <c r="I1047261" s="198"/>
      <c r="J1047261" s="198"/>
      <c r="K1047261" s="198"/>
      <c r="M1047261" s="198"/>
      <c r="N1047261" s="198"/>
      <c r="P1047261" s="2"/>
      <c r="U1047261" s="270"/>
      <c r="AA1047261" s="268"/>
      <c r="AC1047261" s="269"/>
    </row>
    <row r="1047262" spans="1:29" s="119" customFormat="1">
      <c r="A1047262" s="254"/>
      <c r="B1047262" s="198"/>
      <c r="C1047262" s="265"/>
      <c r="D1047262" s="265"/>
      <c r="E1047262" s="198"/>
      <c r="G1047262" s="198"/>
      <c r="H1047262" s="198"/>
      <c r="I1047262" s="198"/>
      <c r="J1047262" s="198"/>
      <c r="K1047262" s="198"/>
      <c r="M1047262" s="198"/>
      <c r="N1047262" s="198"/>
      <c r="P1047262" s="2"/>
      <c r="U1047262" s="270"/>
      <c r="AA1047262" s="268"/>
      <c r="AC1047262" s="269"/>
    </row>
    <row r="1047263" spans="1:29" s="119" customFormat="1">
      <c r="A1047263" s="254"/>
      <c r="B1047263" s="198"/>
      <c r="C1047263" s="265"/>
      <c r="D1047263" s="265"/>
      <c r="E1047263" s="198"/>
      <c r="G1047263" s="198"/>
      <c r="H1047263" s="198"/>
      <c r="I1047263" s="198"/>
      <c r="J1047263" s="198"/>
      <c r="K1047263" s="198"/>
      <c r="M1047263" s="198"/>
      <c r="N1047263" s="198"/>
      <c r="P1047263" s="2"/>
      <c r="U1047263" s="270"/>
      <c r="AA1047263" s="268"/>
      <c r="AC1047263" s="269"/>
    </row>
    <row r="1047264" spans="1:29" s="119" customFormat="1">
      <c r="A1047264" s="254"/>
      <c r="B1047264" s="198"/>
      <c r="C1047264" s="265"/>
      <c r="D1047264" s="265"/>
      <c r="E1047264" s="198"/>
      <c r="G1047264" s="198"/>
      <c r="H1047264" s="198"/>
      <c r="I1047264" s="198"/>
      <c r="J1047264" s="198"/>
      <c r="K1047264" s="198"/>
      <c r="M1047264" s="198"/>
      <c r="N1047264" s="198"/>
      <c r="P1047264" s="2"/>
      <c r="U1047264" s="270"/>
      <c r="AA1047264" s="268"/>
      <c r="AC1047264" s="269"/>
    </row>
    <row r="1047265" spans="1:29" s="119" customFormat="1">
      <c r="A1047265" s="254"/>
      <c r="B1047265" s="198"/>
      <c r="C1047265" s="265"/>
      <c r="D1047265" s="265"/>
      <c r="E1047265" s="198"/>
      <c r="G1047265" s="198"/>
      <c r="H1047265" s="198"/>
      <c r="I1047265" s="198"/>
      <c r="J1047265" s="198"/>
      <c r="K1047265" s="198"/>
      <c r="M1047265" s="198"/>
      <c r="N1047265" s="198"/>
      <c r="P1047265" s="2"/>
      <c r="U1047265" s="270"/>
      <c r="AA1047265" s="268"/>
      <c r="AC1047265" s="269"/>
    </row>
    <row r="1047266" spans="1:29" s="119" customFormat="1">
      <c r="A1047266" s="254"/>
      <c r="B1047266" s="198"/>
      <c r="C1047266" s="265"/>
      <c r="D1047266" s="265"/>
      <c r="E1047266" s="198"/>
      <c r="G1047266" s="198"/>
      <c r="H1047266" s="198"/>
      <c r="I1047266" s="198"/>
      <c r="J1047266" s="198"/>
      <c r="K1047266" s="198"/>
      <c r="M1047266" s="198"/>
      <c r="N1047266" s="198"/>
      <c r="P1047266" s="2"/>
      <c r="U1047266" s="270"/>
      <c r="AA1047266" s="268"/>
      <c r="AC1047266" s="269"/>
    </row>
    <row r="1047267" spans="1:29" s="119" customFormat="1">
      <c r="A1047267" s="254"/>
      <c r="B1047267" s="198"/>
      <c r="C1047267" s="265"/>
      <c r="D1047267" s="265"/>
      <c r="E1047267" s="198"/>
      <c r="G1047267" s="198"/>
      <c r="H1047267" s="198"/>
      <c r="I1047267" s="198"/>
      <c r="J1047267" s="198"/>
      <c r="K1047267" s="198"/>
      <c r="M1047267" s="198"/>
      <c r="N1047267" s="198"/>
      <c r="P1047267" s="2"/>
      <c r="U1047267" s="270"/>
      <c r="AA1047267" s="268"/>
      <c r="AC1047267" s="269"/>
    </row>
    <row r="1047268" spans="1:29" s="119" customFormat="1">
      <c r="A1047268" s="254"/>
      <c r="B1047268" s="198"/>
      <c r="C1047268" s="265"/>
      <c r="D1047268" s="265"/>
      <c r="E1047268" s="198"/>
      <c r="G1047268" s="198"/>
      <c r="H1047268" s="198"/>
      <c r="I1047268" s="198"/>
      <c r="J1047268" s="198"/>
      <c r="K1047268" s="198"/>
      <c r="M1047268" s="198"/>
      <c r="N1047268" s="198"/>
      <c r="P1047268" s="2"/>
      <c r="U1047268" s="270"/>
      <c r="AA1047268" s="268"/>
      <c r="AC1047268" s="269"/>
    </row>
    <row r="1047269" spans="1:29" s="119" customFormat="1">
      <c r="A1047269" s="254"/>
      <c r="B1047269" s="198"/>
      <c r="C1047269" s="265"/>
      <c r="D1047269" s="265"/>
      <c r="E1047269" s="198"/>
      <c r="G1047269" s="198"/>
      <c r="H1047269" s="198"/>
      <c r="I1047269" s="198"/>
      <c r="J1047269" s="198"/>
      <c r="K1047269" s="198"/>
      <c r="M1047269" s="198"/>
      <c r="N1047269" s="198"/>
      <c r="P1047269" s="2"/>
      <c r="U1047269" s="270"/>
      <c r="AA1047269" s="268"/>
      <c r="AC1047269" s="269"/>
    </row>
    <row r="1047270" spans="1:29" s="119" customFormat="1">
      <c r="A1047270" s="254"/>
      <c r="B1047270" s="198"/>
      <c r="C1047270" s="265"/>
      <c r="D1047270" s="265"/>
      <c r="E1047270" s="198"/>
      <c r="G1047270" s="198"/>
      <c r="H1047270" s="198"/>
      <c r="I1047270" s="198"/>
      <c r="J1047270" s="198"/>
      <c r="K1047270" s="198"/>
      <c r="M1047270" s="198"/>
      <c r="N1047270" s="198"/>
      <c r="P1047270" s="2"/>
      <c r="U1047270" s="270"/>
      <c r="AA1047270" s="268"/>
      <c r="AC1047270" s="269"/>
    </row>
    <row r="1047271" spans="1:29" s="119" customFormat="1">
      <c r="A1047271" s="254"/>
      <c r="B1047271" s="198"/>
      <c r="C1047271" s="265"/>
      <c r="D1047271" s="265"/>
      <c r="E1047271" s="198"/>
      <c r="G1047271" s="198"/>
      <c r="H1047271" s="198"/>
      <c r="I1047271" s="198"/>
      <c r="J1047271" s="198"/>
      <c r="K1047271" s="198"/>
      <c r="M1047271" s="198"/>
      <c r="N1047271" s="198"/>
      <c r="P1047271" s="2"/>
      <c r="U1047271" s="270"/>
      <c r="AA1047271" s="268"/>
      <c r="AC1047271" s="269"/>
    </row>
    <row r="1047272" spans="1:29" s="119" customFormat="1">
      <c r="A1047272" s="254"/>
      <c r="B1047272" s="198"/>
      <c r="C1047272" s="265"/>
      <c r="D1047272" s="265"/>
      <c r="E1047272" s="198"/>
      <c r="G1047272" s="198"/>
      <c r="H1047272" s="198"/>
      <c r="I1047272" s="198"/>
      <c r="J1047272" s="198"/>
      <c r="K1047272" s="198"/>
      <c r="M1047272" s="198"/>
      <c r="N1047272" s="198"/>
      <c r="P1047272" s="2"/>
      <c r="U1047272" s="270"/>
      <c r="AA1047272" s="268"/>
      <c r="AC1047272" s="269"/>
    </row>
    <row r="1047273" spans="1:29" s="119" customFormat="1">
      <c r="A1047273" s="254"/>
      <c r="B1047273" s="198"/>
      <c r="C1047273" s="265"/>
      <c r="D1047273" s="265"/>
      <c r="E1047273" s="198"/>
      <c r="G1047273" s="198"/>
      <c r="H1047273" s="198"/>
      <c r="I1047273" s="198"/>
      <c r="J1047273" s="198"/>
      <c r="K1047273" s="198"/>
      <c r="M1047273" s="198"/>
      <c r="N1047273" s="198"/>
      <c r="P1047273" s="2"/>
      <c r="U1047273" s="270"/>
      <c r="AA1047273" s="268"/>
      <c r="AC1047273" s="269"/>
    </row>
    <row r="1047274" spans="1:29" s="119" customFormat="1">
      <c r="A1047274" s="254"/>
      <c r="B1047274" s="198"/>
      <c r="C1047274" s="265"/>
      <c r="D1047274" s="265"/>
      <c r="E1047274" s="198"/>
      <c r="G1047274" s="198"/>
      <c r="H1047274" s="198"/>
      <c r="I1047274" s="198"/>
      <c r="J1047274" s="198"/>
      <c r="K1047274" s="198"/>
      <c r="M1047274" s="198"/>
      <c r="N1047274" s="198"/>
      <c r="P1047274" s="2"/>
      <c r="U1047274" s="270"/>
      <c r="AA1047274" s="268"/>
      <c r="AC1047274" s="269"/>
    </row>
    <row r="1047275" spans="1:29" s="119" customFormat="1">
      <c r="A1047275" s="254"/>
      <c r="B1047275" s="198"/>
      <c r="C1047275" s="265"/>
      <c r="D1047275" s="265"/>
      <c r="E1047275" s="198"/>
      <c r="G1047275" s="198"/>
      <c r="H1047275" s="198"/>
      <c r="I1047275" s="198"/>
      <c r="J1047275" s="198"/>
      <c r="K1047275" s="198"/>
      <c r="M1047275" s="198"/>
      <c r="N1047275" s="198"/>
      <c r="P1047275" s="2"/>
      <c r="U1047275" s="270"/>
      <c r="AA1047275" s="268"/>
      <c r="AC1047275" s="269"/>
    </row>
    <row r="1047276" spans="1:29" s="119" customFormat="1">
      <c r="A1047276" s="254"/>
      <c r="B1047276" s="198"/>
      <c r="C1047276" s="265"/>
      <c r="D1047276" s="265"/>
      <c r="E1047276" s="198"/>
      <c r="G1047276" s="198"/>
      <c r="H1047276" s="198"/>
      <c r="I1047276" s="198"/>
      <c r="J1047276" s="198"/>
      <c r="K1047276" s="198"/>
      <c r="M1047276" s="198"/>
      <c r="N1047276" s="198"/>
      <c r="P1047276" s="2"/>
      <c r="U1047276" s="270"/>
      <c r="AA1047276" s="268"/>
      <c r="AC1047276" s="269"/>
    </row>
    <row r="1047277" spans="1:29" s="119" customFormat="1">
      <c r="A1047277" s="254"/>
      <c r="B1047277" s="198"/>
      <c r="C1047277" s="265"/>
      <c r="D1047277" s="265"/>
      <c r="E1047277" s="198"/>
      <c r="G1047277" s="198"/>
      <c r="H1047277" s="198"/>
      <c r="I1047277" s="198"/>
      <c r="J1047277" s="198"/>
      <c r="K1047277" s="198"/>
      <c r="M1047277" s="198"/>
      <c r="N1047277" s="198"/>
      <c r="P1047277" s="2"/>
      <c r="U1047277" s="270"/>
      <c r="AA1047277" s="268"/>
      <c r="AC1047277" s="269"/>
    </row>
    <row r="1047278" spans="1:29" s="119" customFormat="1">
      <c r="A1047278" s="254"/>
      <c r="B1047278" s="198"/>
      <c r="C1047278" s="265"/>
      <c r="D1047278" s="265"/>
      <c r="E1047278" s="198"/>
      <c r="G1047278" s="198"/>
      <c r="H1047278" s="198"/>
      <c r="I1047278" s="198"/>
      <c r="J1047278" s="198"/>
      <c r="K1047278" s="198"/>
      <c r="M1047278" s="198"/>
      <c r="N1047278" s="198"/>
      <c r="P1047278" s="2"/>
      <c r="U1047278" s="270"/>
      <c r="AA1047278" s="268"/>
      <c r="AC1047278" s="269"/>
    </row>
    <row r="1047279" spans="1:29" s="119" customFormat="1">
      <c r="A1047279" s="254"/>
      <c r="B1047279" s="198"/>
      <c r="C1047279" s="265"/>
      <c r="D1047279" s="265"/>
      <c r="E1047279" s="198"/>
      <c r="G1047279" s="198"/>
      <c r="H1047279" s="198"/>
      <c r="I1047279" s="198"/>
      <c r="J1047279" s="198"/>
      <c r="K1047279" s="198"/>
      <c r="M1047279" s="198"/>
      <c r="N1047279" s="198"/>
      <c r="P1047279" s="2"/>
      <c r="U1047279" s="270"/>
      <c r="AA1047279" s="268"/>
      <c r="AC1047279" s="269"/>
    </row>
    <row r="1047280" spans="1:29" s="119" customFormat="1">
      <c r="A1047280" s="254"/>
      <c r="B1047280" s="198"/>
      <c r="C1047280" s="265"/>
      <c r="D1047280" s="265"/>
      <c r="E1047280" s="198"/>
      <c r="G1047280" s="198"/>
      <c r="H1047280" s="198"/>
      <c r="I1047280" s="198"/>
      <c r="J1047280" s="198"/>
      <c r="K1047280" s="198"/>
      <c r="M1047280" s="198"/>
      <c r="N1047280" s="198"/>
      <c r="P1047280" s="2"/>
      <c r="U1047280" s="270"/>
      <c r="AA1047280" s="268"/>
      <c r="AC1047280" s="269"/>
    </row>
    <row r="1047281" spans="1:29" s="119" customFormat="1">
      <c r="A1047281" s="254"/>
      <c r="B1047281" s="198"/>
      <c r="C1047281" s="265"/>
      <c r="D1047281" s="265"/>
      <c r="E1047281" s="198"/>
      <c r="G1047281" s="198"/>
      <c r="H1047281" s="198"/>
      <c r="I1047281" s="198"/>
      <c r="J1047281" s="198"/>
      <c r="K1047281" s="198"/>
      <c r="M1047281" s="198"/>
      <c r="N1047281" s="198"/>
      <c r="P1047281" s="2"/>
      <c r="U1047281" s="270"/>
      <c r="AA1047281" s="268"/>
      <c r="AC1047281" s="269"/>
    </row>
    <row r="1047282" spans="1:29" s="119" customFormat="1">
      <c r="A1047282" s="254"/>
      <c r="B1047282" s="198"/>
      <c r="C1047282" s="265"/>
      <c r="D1047282" s="265"/>
      <c r="E1047282" s="198"/>
      <c r="G1047282" s="198"/>
      <c r="H1047282" s="198"/>
      <c r="I1047282" s="198"/>
      <c r="J1047282" s="198"/>
      <c r="K1047282" s="198"/>
      <c r="M1047282" s="198"/>
      <c r="N1047282" s="198"/>
      <c r="P1047282" s="2"/>
      <c r="U1047282" s="270"/>
      <c r="AA1047282" s="268"/>
      <c r="AC1047282" s="269"/>
    </row>
    <row r="1047283" spans="1:29" s="119" customFormat="1">
      <c r="A1047283" s="254"/>
      <c r="B1047283" s="198"/>
      <c r="C1047283" s="265"/>
      <c r="D1047283" s="265"/>
      <c r="E1047283" s="198"/>
      <c r="G1047283" s="198"/>
      <c r="H1047283" s="198"/>
      <c r="I1047283" s="198"/>
      <c r="J1047283" s="198"/>
      <c r="K1047283" s="198"/>
      <c r="M1047283" s="198"/>
      <c r="N1047283" s="198"/>
      <c r="P1047283" s="2"/>
      <c r="U1047283" s="270"/>
      <c r="AA1047283" s="268"/>
      <c r="AC1047283" s="269"/>
    </row>
    <row r="1047284" spans="1:29" s="119" customFormat="1">
      <c r="A1047284" s="254"/>
      <c r="B1047284" s="198"/>
      <c r="C1047284" s="265"/>
      <c r="D1047284" s="265"/>
      <c r="E1047284" s="198"/>
      <c r="G1047284" s="198"/>
      <c r="H1047284" s="198"/>
      <c r="I1047284" s="198"/>
      <c r="J1047284" s="198"/>
      <c r="K1047284" s="198"/>
      <c r="M1047284" s="198"/>
      <c r="N1047284" s="198"/>
      <c r="P1047284" s="2"/>
      <c r="U1047284" s="270"/>
      <c r="AA1047284" s="268"/>
      <c r="AC1047284" s="269"/>
    </row>
    <row r="1047285" spans="1:29" s="119" customFormat="1">
      <c r="A1047285" s="254"/>
      <c r="B1047285" s="198"/>
      <c r="C1047285" s="265"/>
      <c r="D1047285" s="265"/>
      <c r="E1047285" s="198"/>
      <c r="G1047285" s="198"/>
      <c r="H1047285" s="198"/>
      <c r="I1047285" s="198"/>
      <c r="J1047285" s="198"/>
      <c r="K1047285" s="198"/>
      <c r="M1047285" s="198"/>
      <c r="N1047285" s="198"/>
      <c r="P1047285" s="2"/>
      <c r="U1047285" s="270"/>
      <c r="AA1047285" s="268"/>
      <c r="AC1047285" s="269"/>
    </row>
    <row r="1047286" spans="1:29" s="119" customFormat="1">
      <c r="A1047286" s="254"/>
      <c r="B1047286" s="198"/>
      <c r="C1047286" s="265"/>
      <c r="D1047286" s="265"/>
      <c r="E1047286" s="198"/>
      <c r="G1047286" s="198"/>
      <c r="H1047286" s="198"/>
      <c r="I1047286" s="198"/>
      <c r="J1047286" s="198"/>
      <c r="K1047286" s="198"/>
      <c r="M1047286" s="198"/>
      <c r="N1047286" s="198"/>
      <c r="P1047286" s="2"/>
      <c r="U1047286" s="270"/>
      <c r="AA1047286" s="268"/>
      <c r="AC1047286" s="269"/>
    </row>
    <row r="1047287" spans="1:29" s="119" customFormat="1">
      <c r="A1047287" s="254"/>
      <c r="B1047287" s="198"/>
      <c r="C1047287" s="265"/>
      <c r="D1047287" s="265"/>
      <c r="E1047287" s="198"/>
      <c r="G1047287" s="198"/>
      <c r="H1047287" s="198"/>
      <c r="I1047287" s="198"/>
      <c r="J1047287" s="198"/>
      <c r="K1047287" s="198"/>
      <c r="M1047287" s="198"/>
      <c r="N1047287" s="198"/>
      <c r="P1047287" s="2"/>
      <c r="U1047287" s="270"/>
      <c r="AA1047287" s="268"/>
      <c r="AC1047287" s="269"/>
    </row>
    <row r="1047288" spans="1:29" s="119" customFormat="1">
      <c r="A1047288" s="254"/>
      <c r="B1047288" s="198"/>
      <c r="C1047288" s="265"/>
      <c r="D1047288" s="265"/>
      <c r="E1047288" s="198"/>
      <c r="G1047288" s="198"/>
      <c r="H1047288" s="198"/>
      <c r="I1047288" s="198"/>
      <c r="J1047288" s="198"/>
      <c r="K1047288" s="198"/>
      <c r="M1047288" s="198"/>
      <c r="N1047288" s="198"/>
      <c r="P1047288" s="2"/>
      <c r="U1047288" s="270"/>
      <c r="AA1047288" s="268"/>
      <c r="AC1047288" s="269"/>
    </row>
    <row r="1047289" spans="1:29" s="119" customFormat="1">
      <c r="A1047289" s="254"/>
      <c r="B1047289" s="198"/>
      <c r="C1047289" s="265"/>
      <c r="D1047289" s="265"/>
      <c r="E1047289" s="198"/>
      <c r="G1047289" s="198"/>
      <c r="H1047289" s="198"/>
      <c r="I1047289" s="198"/>
      <c r="J1047289" s="198"/>
      <c r="K1047289" s="198"/>
      <c r="M1047289" s="198"/>
      <c r="N1047289" s="198"/>
      <c r="P1047289" s="2"/>
      <c r="U1047289" s="270"/>
      <c r="AA1047289" s="268"/>
      <c r="AC1047289" s="269"/>
    </row>
    <row r="1047290" spans="1:29" s="119" customFormat="1">
      <c r="A1047290" s="254"/>
      <c r="B1047290" s="198"/>
      <c r="C1047290" s="265"/>
      <c r="D1047290" s="265"/>
      <c r="E1047290" s="198"/>
      <c r="G1047290" s="198"/>
      <c r="H1047290" s="198"/>
      <c r="I1047290" s="198"/>
      <c r="J1047290" s="198"/>
      <c r="K1047290" s="198"/>
      <c r="M1047290" s="198"/>
      <c r="N1047290" s="198"/>
      <c r="P1047290" s="2"/>
      <c r="U1047290" s="270"/>
      <c r="AA1047290" s="268"/>
      <c r="AC1047290" s="269"/>
    </row>
    <row r="1047291" spans="1:29" s="119" customFormat="1">
      <c r="A1047291" s="254"/>
      <c r="B1047291" s="198"/>
      <c r="C1047291" s="265"/>
      <c r="D1047291" s="265"/>
      <c r="E1047291" s="198"/>
      <c r="G1047291" s="198"/>
      <c r="H1047291" s="198"/>
      <c r="I1047291" s="198"/>
      <c r="J1047291" s="198"/>
      <c r="K1047291" s="198"/>
      <c r="M1047291" s="198"/>
      <c r="N1047291" s="198"/>
      <c r="P1047291" s="2"/>
      <c r="U1047291" s="270"/>
      <c r="AA1047291" s="268"/>
      <c r="AC1047291" s="269"/>
    </row>
    <row r="1047292" spans="1:29" s="119" customFormat="1">
      <c r="A1047292" s="254"/>
      <c r="B1047292" s="198"/>
      <c r="C1047292" s="265"/>
      <c r="D1047292" s="265"/>
      <c r="E1047292" s="198"/>
      <c r="G1047292" s="198"/>
      <c r="H1047292" s="198"/>
      <c r="I1047292" s="198"/>
      <c r="J1047292" s="198"/>
      <c r="K1047292" s="198"/>
      <c r="M1047292" s="198"/>
      <c r="N1047292" s="198"/>
      <c r="P1047292" s="2"/>
      <c r="U1047292" s="270"/>
      <c r="AA1047292" s="268"/>
      <c r="AC1047292" s="269"/>
    </row>
    <row r="1047293" spans="1:29" s="119" customFormat="1">
      <c r="A1047293" s="254"/>
      <c r="B1047293" s="198"/>
      <c r="C1047293" s="265"/>
      <c r="D1047293" s="265"/>
      <c r="E1047293" s="198"/>
      <c r="G1047293" s="198"/>
      <c r="H1047293" s="198"/>
      <c r="I1047293" s="198"/>
      <c r="J1047293" s="198"/>
      <c r="K1047293" s="198"/>
      <c r="M1047293" s="198"/>
      <c r="N1047293" s="198"/>
      <c r="P1047293" s="2"/>
      <c r="U1047293" s="270"/>
      <c r="AA1047293" s="268"/>
      <c r="AC1047293" s="269"/>
    </row>
    <row r="1047294" spans="1:29" s="119" customFormat="1">
      <c r="A1047294" s="254"/>
      <c r="B1047294" s="198"/>
      <c r="C1047294" s="265"/>
      <c r="D1047294" s="265"/>
      <c r="E1047294" s="198"/>
      <c r="G1047294" s="198"/>
      <c r="H1047294" s="198"/>
      <c r="I1047294" s="198"/>
      <c r="J1047294" s="198"/>
      <c r="K1047294" s="198"/>
      <c r="M1047294" s="198"/>
      <c r="N1047294" s="198"/>
      <c r="P1047294" s="2"/>
      <c r="U1047294" s="270"/>
      <c r="AA1047294" s="268"/>
      <c r="AC1047294" s="269"/>
    </row>
    <row r="1047295" spans="1:29" s="119" customFormat="1">
      <c r="A1047295" s="254"/>
      <c r="B1047295" s="198"/>
      <c r="C1047295" s="265"/>
      <c r="D1047295" s="265"/>
      <c r="E1047295" s="198"/>
      <c r="G1047295" s="198"/>
      <c r="H1047295" s="198"/>
      <c r="I1047295" s="198"/>
      <c r="J1047295" s="198"/>
      <c r="K1047295" s="198"/>
      <c r="M1047295" s="198"/>
      <c r="N1047295" s="198"/>
      <c r="P1047295" s="2"/>
      <c r="U1047295" s="270"/>
      <c r="AA1047295" s="268"/>
      <c r="AC1047295" s="269"/>
    </row>
    <row r="1047296" spans="1:29" s="119" customFormat="1">
      <c r="A1047296" s="254"/>
      <c r="B1047296" s="198"/>
      <c r="C1047296" s="265"/>
      <c r="D1047296" s="265"/>
      <c r="E1047296" s="198"/>
      <c r="G1047296" s="198"/>
      <c r="H1047296" s="198"/>
      <c r="I1047296" s="198"/>
      <c r="J1047296" s="198"/>
      <c r="K1047296" s="198"/>
      <c r="M1047296" s="198"/>
      <c r="N1047296" s="198"/>
      <c r="P1047296" s="2"/>
      <c r="U1047296" s="270"/>
      <c r="AA1047296" s="268"/>
      <c r="AC1047296" s="269"/>
    </row>
    <row r="1047297" spans="1:29" s="119" customFormat="1">
      <c r="A1047297" s="254"/>
      <c r="B1047297" s="198"/>
      <c r="C1047297" s="265"/>
      <c r="D1047297" s="265"/>
      <c r="E1047297" s="198"/>
      <c r="G1047297" s="198"/>
      <c r="H1047297" s="198"/>
      <c r="I1047297" s="198"/>
      <c r="J1047297" s="198"/>
      <c r="K1047297" s="198"/>
      <c r="M1047297" s="198"/>
      <c r="N1047297" s="198"/>
      <c r="P1047297" s="2"/>
      <c r="U1047297" s="270"/>
      <c r="AA1047297" s="268"/>
      <c r="AC1047297" s="269"/>
    </row>
    <row r="1047298" spans="1:29" s="119" customFormat="1">
      <c r="A1047298" s="254"/>
      <c r="B1047298" s="198"/>
      <c r="C1047298" s="265"/>
      <c r="D1047298" s="265"/>
      <c r="E1047298" s="198"/>
      <c r="G1047298" s="198"/>
      <c r="H1047298" s="198"/>
      <c r="I1047298" s="198"/>
      <c r="J1047298" s="198"/>
      <c r="K1047298" s="198"/>
      <c r="M1047298" s="198"/>
      <c r="N1047298" s="198"/>
      <c r="P1047298" s="2"/>
      <c r="U1047298" s="270"/>
      <c r="AA1047298" s="268"/>
      <c r="AC1047298" s="269"/>
    </row>
    <row r="1047299" spans="1:29" s="119" customFormat="1">
      <c r="A1047299" s="254"/>
      <c r="B1047299" s="198"/>
      <c r="C1047299" s="265"/>
      <c r="D1047299" s="265"/>
      <c r="E1047299" s="198"/>
      <c r="G1047299" s="198"/>
      <c r="H1047299" s="198"/>
      <c r="I1047299" s="198"/>
      <c r="J1047299" s="198"/>
      <c r="K1047299" s="198"/>
      <c r="M1047299" s="198"/>
      <c r="N1047299" s="198"/>
      <c r="P1047299" s="2"/>
      <c r="U1047299" s="270"/>
      <c r="AA1047299" s="268"/>
      <c r="AC1047299" s="269"/>
    </row>
    <row r="1047300" spans="1:29" s="119" customFormat="1">
      <c r="A1047300" s="254"/>
      <c r="B1047300" s="198"/>
      <c r="C1047300" s="265"/>
      <c r="D1047300" s="265"/>
      <c r="E1047300" s="198"/>
      <c r="G1047300" s="198"/>
      <c r="H1047300" s="198"/>
      <c r="I1047300" s="198"/>
      <c r="J1047300" s="198"/>
      <c r="K1047300" s="198"/>
      <c r="M1047300" s="198"/>
      <c r="N1047300" s="198"/>
      <c r="P1047300" s="2"/>
      <c r="U1047300" s="270"/>
      <c r="AA1047300" s="268"/>
      <c r="AC1047300" s="269"/>
    </row>
    <row r="1047301" spans="1:29" s="119" customFormat="1">
      <c r="A1047301" s="254"/>
      <c r="B1047301" s="198"/>
      <c r="C1047301" s="265"/>
      <c r="D1047301" s="265"/>
      <c r="E1047301" s="198"/>
      <c r="G1047301" s="198"/>
      <c r="H1047301" s="198"/>
      <c r="I1047301" s="198"/>
      <c r="J1047301" s="198"/>
      <c r="K1047301" s="198"/>
      <c r="M1047301" s="198"/>
      <c r="N1047301" s="198"/>
      <c r="P1047301" s="2"/>
      <c r="U1047301" s="270"/>
      <c r="AA1047301" s="268"/>
      <c r="AC1047301" s="269"/>
    </row>
    <row r="1047302" spans="1:29" s="119" customFormat="1">
      <c r="A1047302" s="254"/>
      <c r="B1047302" s="198"/>
      <c r="C1047302" s="265"/>
      <c r="D1047302" s="265"/>
      <c r="E1047302" s="198"/>
      <c r="G1047302" s="198"/>
      <c r="H1047302" s="198"/>
      <c r="I1047302" s="198"/>
      <c r="J1047302" s="198"/>
      <c r="K1047302" s="198"/>
      <c r="M1047302" s="198"/>
      <c r="N1047302" s="198"/>
      <c r="P1047302" s="2"/>
      <c r="U1047302" s="270"/>
      <c r="AA1047302" s="268"/>
      <c r="AC1047302" s="269"/>
    </row>
    <row r="1047303" spans="1:29" s="119" customFormat="1">
      <c r="A1047303" s="254"/>
      <c r="B1047303" s="198"/>
      <c r="C1047303" s="265"/>
      <c r="D1047303" s="265"/>
      <c r="E1047303" s="198"/>
      <c r="G1047303" s="198"/>
      <c r="H1047303" s="198"/>
      <c r="I1047303" s="198"/>
      <c r="J1047303" s="198"/>
      <c r="K1047303" s="198"/>
      <c r="M1047303" s="198"/>
      <c r="N1047303" s="198"/>
      <c r="P1047303" s="2"/>
      <c r="U1047303" s="270"/>
      <c r="AA1047303" s="268"/>
      <c r="AC1047303" s="269"/>
    </row>
    <row r="1047304" spans="1:29" s="119" customFormat="1">
      <c r="A1047304" s="254"/>
      <c r="B1047304" s="198"/>
      <c r="C1047304" s="265"/>
      <c r="D1047304" s="265"/>
      <c r="E1047304" s="198"/>
      <c r="G1047304" s="198"/>
      <c r="H1047304" s="198"/>
      <c r="I1047304" s="198"/>
      <c r="J1047304" s="198"/>
      <c r="K1047304" s="198"/>
      <c r="M1047304" s="198"/>
      <c r="N1047304" s="198"/>
      <c r="P1047304" s="2"/>
      <c r="U1047304" s="270"/>
      <c r="AA1047304" s="268"/>
      <c r="AC1047304" s="269"/>
    </row>
    <row r="1047305" spans="1:29" s="119" customFormat="1">
      <c r="A1047305" s="254"/>
      <c r="B1047305" s="198"/>
      <c r="C1047305" s="265"/>
      <c r="D1047305" s="265"/>
      <c r="E1047305" s="198"/>
      <c r="G1047305" s="198"/>
      <c r="H1047305" s="198"/>
      <c r="I1047305" s="198"/>
      <c r="J1047305" s="198"/>
      <c r="K1047305" s="198"/>
      <c r="M1047305" s="198"/>
      <c r="N1047305" s="198"/>
      <c r="P1047305" s="2"/>
      <c r="U1047305" s="270"/>
      <c r="AA1047305" s="268"/>
      <c r="AC1047305" s="269"/>
    </row>
    <row r="1047306" spans="1:29" s="119" customFormat="1">
      <c r="A1047306" s="254"/>
      <c r="B1047306" s="198"/>
      <c r="C1047306" s="265"/>
      <c r="D1047306" s="265"/>
      <c r="E1047306" s="198"/>
      <c r="G1047306" s="198"/>
      <c r="H1047306" s="198"/>
      <c r="I1047306" s="198"/>
      <c r="J1047306" s="198"/>
      <c r="K1047306" s="198"/>
      <c r="M1047306" s="198"/>
      <c r="N1047306" s="198"/>
      <c r="P1047306" s="2"/>
      <c r="U1047306" s="270"/>
      <c r="AA1047306" s="268"/>
      <c r="AC1047306" s="269"/>
    </row>
    <row r="1047307" spans="1:29" s="119" customFormat="1">
      <c r="A1047307" s="254"/>
      <c r="B1047307" s="198"/>
      <c r="C1047307" s="265"/>
      <c r="D1047307" s="265"/>
      <c r="E1047307" s="198"/>
      <c r="G1047307" s="198"/>
      <c r="H1047307" s="198"/>
      <c r="I1047307" s="198"/>
      <c r="J1047307" s="198"/>
      <c r="K1047307" s="198"/>
      <c r="M1047307" s="198"/>
      <c r="N1047307" s="198"/>
      <c r="P1047307" s="2"/>
      <c r="U1047307" s="270"/>
      <c r="AA1047307" s="268"/>
      <c r="AC1047307" s="269"/>
    </row>
    <row r="1047308" spans="1:29" s="119" customFormat="1">
      <c r="A1047308" s="254"/>
      <c r="B1047308" s="198"/>
      <c r="C1047308" s="265"/>
      <c r="D1047308" s="265"/>
      <c r="E1047308" s="198"/>
      <c r="G1047308" s="198"/>
      <c r="H1047308" s="198"/>
      <c r="I1047308" s="198"/>
      <c r="J1047308" s="198"/>
      <c r="K1047308" s="198"/>
      <c r="M1047308" s="198"/>
      <c r="N1047308" s="198"/>
      <c r="P1047308" s="2"/>
      <c r="U1047308" s="270"/>
      <c r="AA1047308" s="268"/>
      <c r="AC1047308" s="269"/>
    </row>
    <row r="1047309" spans="1:29" s="119" customFormat="1">
      <c r="A1047309" s="254"/>
      <c r="B1047309" s="198"/>
      <c r="C1047309" s="265"/>
      <c r="D1047309" s="265"/>
      <c r="E1047309" s="198"/>
      <c r="G1047309" s="198"/>
      <c r="H1047309" s="198"/>
      <c r="I1047309" s="198"/>
      <c r="J1047309" s="198"/>
      <c r="K1047309" s="198"/>
      <c r="M1047309" s="198"/>
      <c r="N1047309" s="198"/>
      <c r="P1047309" s="2"/>
      <c r="U1047309" s="270"/>
      <c r="AA1047309" s="268"/>
      <c r="AC1047309" s="269"/>
    </row>
    <row r="1047310" spans="1:29" s="119" customFormat="1">
      <c r="A1047310" s="254"/>
      <c r="B1047310" s="198"/>
      <c r="C1047310" s="265"/>
      <c r="D1047310" s="265"/>
      <c r="E1047310" s="198"/>
      <c r="G1047310" s="198"/>
      <c r="H1047310" s="198"/>
      <c r="I1047310" s="198"/>
      <c r="J1047310" s="198"/>
      <c r="K1047310" s="198"/>
      <c r="M1047310" s="198"/>
      <c r="N1047310" s="198"/>
      <c r="P1047310" s="2"/>
      <c r="U1047310" s="270"/>
      <c r="AA1047310" s="268"/>
      <c r="AC1047310" s="269"/>
    </row>
    <row r="1047311" spans="1:29" s="119" customFormat="1">
      <c r="A1047311" s="254"/>
      <c r="B1047311" s="198"/>
      <c r="C1047311" s="265"/>
      <c r="D1047311" s="265"/>
      <c r="E1047311" s="198"/>
      <c r="G1047311" s="198"/>
      <c r="H1047311" s="198"/>
      <c r="I1047311" s="198"/>
      <c r="J1047311" s="198"/>
      <c r="K1047311" s="198"/>
      <c r="M1047311" s="198"/>
      <c r="N1047311" s="198"/>
      <c r="P1047311" s="2"/>
      <c r="U1047311" s="270"/>
      <c r="AA1047311" s="268"/>
      <c r="AC1047311" s="269"/>
    </row>
    <row r="1047312" spans="1:29" s="119" customFormat="1">
      <c r="A1047312" s="254"/>
      <c r="B1047312" s="198"/>
      <c r="C1047312" s="265"/>
      <c r="D1047312" s="265"/>
      <c r="E1047312" s="198"/>
      <c r="G1047312" s="198"/>
      <c r="H1047312" s="198"/>
      <c r="I1047312" s="198"/>
      <c r="J1047312" s="198"/>
      <c r="K1047312" s="198"/>
      <c r="M1047312" s="198"/>
      <c r="N1047312" s="198"/>
      <c r="P1047312" s="2"/>
      <c r="U1047312" s="270"/>
      <c r="AA1047312" s="268"/>
      <c r="AC1047312" s="269"/>
    </row>
    <row r="1047313" spans="1:29" s="119" customFormat="1">
      <c r="A1047313" s="254"/>
      <c r="B1047313" s="198"/>
      <c r="C1047313" s="265"/>
      <c r="D1047313" s="265"/>
      <c r="E1047313" s="198"/>
      <c r="G1047313" s="198"/>
      <c r="H1047313" s="198"/>
      <c r="I1047313" s="198"/>
      <c r="J1047313" s="198"/>
      <c r="K1047313" s="198"/>
      <c r="M1047313" s="198"/>
      <c r="N1047313" s="198"/>
      <c r="P1047313" s="2"/>
      <c r="U1047313" s="270"/>
      <c r="AA1047313" s="268"/>
      <c r="AC1047313" s="269"/>
    </row>
    <row r="1047314" spans="1:29" s="119" customFormat="1">
      <c r="A1047314" s="254"/>
      <c r="B1047314" s="198"/>
      <c r="C1047314" s="265"/>
      <c r="D1047314" s="265"/>
      <c r="E1047314" s="198"/>
      <c r="G1047314" s="198"/>
      <c r="H1047314" s="198"/>
      <c r="I1047314" s="198"/>
      <c r="J1047314" s="198"/>
      <c r="K1047314" s="198"/>
      <c r="M1047314" s="198"/>
      <c r="N1047314" s="198"/>
      <c r="P1047314" s="2"/>
      <c r="U1047314" s="270"/>
      <c r="AA1047314" s="268"/>
      <c r="AC1047314" s="269"/>
    </row>
    <row r="1047315" spans="1:29" s="119" customFormat="1">
      <c r="A1047315" s="254"/>
      <c r="B1047315" s="198"/>
      <c r="C1047315" s="265"/>
      <c r="D1047315" s="265"/>
      <c r="E1047315" s="198"/>
      <c r="G1047315" s="198"/>
      <c r="H1047315" s="198"/>
      <c r="I1047315" s="198"/>
      <c r="J1047315" s="198"/>
      <c r="K1047315" s="198"/>
      <c r="M1047315" s="198"/>
      <c r="N1047315" s="198"/>
      <c r="P1047315" s="2"/>
      <c r="U1047315" s="270"/>
      <c r="AA1047315" s="268"/>
      <c r="AC1047315" s="269"/>
    </row>
    <row r="1047316" spans="1:29" s="119" customFormat="1">
      <c r="A1047316" s="254"/>
      <c r="B1047316" s="198"/>
      <c r="C1047316" s="265"/>
      <c r="D1047316" s="265"/>
      <c r="E1047316" s="198"/>
      <c r="G1047316" s="198"/>
      <c r="H1047316" s="198"/>
      <c r="I1047316" s="198"/>
      <c r="J1047316" s="198"/>
      <c r="K1047316" s="198"/>
      <c r="M1047316" s="198"/>
      <c r="N1047316" s="198"/>
      <c r="P1047316" s="2"/>
      <c r="U1047316" s="270"/>
      <c r="AA1047316" s="268"/>
      <c r="AC1047316" s="269"/>
    </row>
    <row r="1047317" spans="1:29" s="119" customFormat="1">
      <c r="A1047317" s="254"/>
      <c r="B1047317" s="198"/>
      <c r="C1047317" s="265"/>
      <c r="D1047317" s="265"/>
      <c r="E1047317" s="198"/>
      <c r="G1047317" s="198"/>
      <c r="H1047317" s="198"/>
      <c r="I1047317" s="198"/>
      <c r="J1047317" s="198"/>
      <c r="K1047317" s="198"/>
      <c r="M1047317" s="198"/>
      <c r="N1047317" s="198"/>
      <c r="P1047317" s="2"/>
      <c r="U1047317" s="270"/>
      <c r="AA1047317" s="268"/>
      <c r="AC1047317" s="269"/>
    </row>
    <row r="1047318" spans="1:29" s="119" customFormat="1">
      <c r="A1047318" s="254"/>
      <c r="B1047318" s="198"/>
      <c r="C1047318" s="265"/>
      <c r="D1047318" s="265"/>
      <c r="E1047318" s="198"/>
      <c r="G1047318" s="198"/>
      <c r="H1047318" s="198"/>
      <c r="I1047318" s="198"/>
      <c r="J1047318" s="198"/>
      <c r="K1047318" s="198"/>
      <c r="M1047318" s="198"/>
      <c r="N1047318" s="198"/>
      <c r="P1047318" s="2"/>
      <c r="U1047318" s="270"/>
      <c r="AA1047318" s="268"/>
      <c r="AC1047318" s="269"/>
    </row>
    <row r="1047319" spans="1:29" s="119" customFormat="1">
      <c r="A1047319" s="254"/>
      <c r="B1047319" s="198"/>
      <c r="C1047319" s="265"/>
      <c r="D1047319" s="265"/>
      <c r="E1047319" s="198"/>
      <c r="G1047319" s="198"/>
      <c r="H1047319" s="198"/>
      <c r="I1047319" s="198"/>
      <c r="J1047319" s="198"/>
      <c r="K1047319" s="198"/>
      <c r="M1047319" s="198"/>
      <c r="N1047319" s="198"/>
      <c r="P1047319" s="2"/>
      <c r="U1047319" s="270"/>
      <c r="AA1047319" s="268"/>
      <c r="AC1047319" s="269"/>
    </row>
    <row r="1047320" spans="1:29" s="119" customFormat="1">
      <c r="A1047320" s="254"/>
      <c r="B1047320" s="198"/>
      <c r="C1047320" s="265"/>
      <c r="D1047320" s="265"/>
      <c r="E1047320" s="198"/>
      <c r="G1047320" s="198"/>
      <c r="H1047320" s="198"/>
      <c r="I1047320" s="198"/>
      <c r="J1047320" s="198"/>
      <c r="K1047320" s="198"/>
      <c r="M1047320" s="198"/>
      <c r="N1047320" s="198"/>
      <c r="P1047320" s="2"/>
      <c r="U1047320" s="270"/>
      <c r="AA1047320" s="268"/>
      <c r="AC1047320" s="269"/>
    </row>
    <row r="1047321" spans="1:29" s="119" customFormat="1">
      <c r="A1047321" s="254"/>
      <c r="B1047321" s="198"/>
      <c r="C1047321" s="265"/>
      <c r="D1047321" s="265"/>
      <c r="E1047321" s="198"/>
      <c r="G1047321" s="198"/>
      <c r="H1047321" s="198"/>
      <c r="I1047321" s="198"/>
      <c r="J1047321" s="198"/>
      <c r="K1047321" s="198"/>
      <c r="M1047321" s="198"/>
      <c r="N1047321" s="198"/>
      <c r="P1047321" s="2"/>
      <c r="U1047321" s="270"/>
      <c r="AA1047321" s="268"/>
      <c r="AC1047321" s="269"/>
    </row>
    <row r="1047322" spans="1:29" s="119" customFormat="1">
      <c r="A1047322" s="254"/>
      <c r="B1047322" s="198"/>
      <c r="C1047322" s="265"/>
      <c r="D1047322" s="265"/>
      <c r="E1047322" s="198"/>
      <c r="G1047322" s="198"/>
      <c r="H1047322" s="198"/>
      <c r="I1047322" s="198"/>
      <c r="J1047322" s="198"/>
      <c r="K1047322" s="198"/>
      <c r="M1047322" s="198"/>
      <c r="N1047322" s="198"/>
      <c r="P1047322" s="2"/>
      <c r="U1047322" s="270"/>
      <c r="AA1047322" s="268"/>
      <c r="AC1047322" s="269"/>
    </row>
    <row r="1047323" spans="1:29" s="119" customFormat="1">
      <c r="A1047323" s="254"/>
      <c r="B1047323" s="198"/>
      <c r="C1047323" s="265"/>
      <c r="D1047323" s="265"/>
      <c r="E1047323" s="198"/>
      <c r="G1047323" s="198"/>
      <c r="H1047323" s="198"/>
      <c r="I1047323" s="198"/>
      <c r="J1047323" s="198"/>
      <c r="K1047323" s="198"/>
      <c r="M1047323" s="198"/>
      <c r="N1047323" s="198"/>
      <c r="P1047323" s="2"/>
      <c r="U1047323" s="270"/>
      <c r="AA1047323" s="268"/>
      <c r="AC1047323" s="269"/>
    </row>
    <row r="1047324" spans="1:29" s="119" customFormat="1">
      <c r="A1047324" s="254"/>
      <c r="B1047324" s="198"/>
      <c r="C1047324" s="265"/>
      <c r="D1047324" s="265"/>
      <c r="E1047324" s="198"/>
      <c r="G1047324" s="198"/>
      <c r="H1047324" s="198"/>
      <c r="I1047324" s="198"/>
      <c r="J1047324" s="198"/>
      <c r="K1047324" s="198"/>
      <c r="M1047324" s="198"/>
      <c r="N1047324" s="198"/>
      <c r="P1047324" s="2"/>
      <c r="U1047324" s="270"/>
      <c r="AA1047324" s="268"/>
      <c r="AC1047324" s="269"/>
    </row>
    <row r="1047325" spans="1:29" s="119" customFormat="1">
      <c r="A1047325" s="254"/>
      <c r="B1047325" s="198"/>
      <c r="C1047325" s="265"/>
      <c r="D1047325" s="265"/>
      <c r="E1047325" s="198"/>
      <c r="G1047325" s="198"/>
      <c r="H1047325" s="198"/>
      <c r="I1047325" s="198"/>
      <c r="J1047325" s="198"/>
      <c r="K1047325" s="198"/>
      <c r="M1047325" s="198"/>
      <c r="N1047325" s="198"/>
      <c r="P1047325" s="2"/>
      <c r="U1047325" s="270"/>
      <c r="AA1047325" s="268"/>
      <c r="AC1047325" s="269"/>
    </row>
    <row r="1047326" spans="1:29" s="119" customFormat="1">
      <c r="A1047326" s="254"/>
      <c r="B1047326" s="198"/>
      <c r="C1047326" s="265"/>
      <c r="D1047326" s="265"/>
      <c r="E1047326" s="198"/>
      <c r="G1047326" s="198"/>
      <c r="H1047326" s="198"/>
      <c r="I1047326" s="198"/>
      <c r="J1047326" s="198"/>
      <c r="K1047326" s="198"/>
      <c r="M1047326" s="198"/>
      <c r="N1047326" s="198"/>
      <c r="P1047326" s="2"/>
      <c r="U1047326" s="270"/>
      <c r="AA1047326" s="268"/>
      <c r="AC1047326" s="269"/>
    </row>
    <row r="1047327" spans="1:29" s="119" customFormat="1">
      <c r="A1047327" s="254"/>
      <c r="B1047327" s="198"/>
      <c r="C1047327" s="265"/>
      <c r="D1047327" s="265"/>
      <c r="E1047327" s="198"/>
      <c r="G1047327" s="198"/>
      <c r="H1047327" s="198"/>
      <c r="I1047327" s="198"/>
      <c r="J1047327" s="198"/>
      <c r="K1047327" s="198"/>
      <c r="M1047327" s="198"/>
      <c r="N1047327" s="198"/>
      <c r="P1047327" s="2"/>
      <c r="U1047327" s="270"/>
      <c r="AA1047327" s="268"/>
      <c r="AC1047327" s="269"/>
    </row>
    <row r="1047328" spans="1:29" s="119" customFormat="1">
      <c r="A1047328" s="254"/>
      <c r="B1047328" s="198"/>
      <c r="C1047328" s="265"/>
      <c r="D1047328" s="265"/>
      <c r="E1047328" s="198"/>
      <c r="G1047328" s="198"/>
      <c r="H1047328" s="198"/>
      <c r="I1047328" s="198"/>
      <c r="J1047328" s="198"/>
      <c r="K1047328" s="198"/>
      <c r="M1047328" s="198"/>
      <c r="N1047328" s="198"/>
      <c r="P1047328" s="2"/>
      <c r="U1047328" s="270"/>
      <c r="AA1047328" s="268"/>
      <c r="AC1047328" s="269"/>
    </row>
    <row r="1047329" spans="1:29" s="119" customFormat="1">
      <c r="A1047329" s="254"/>
      <c r="B1047329" s="198"/>
      <c r="C1047329" s="265"/>
      <c r="D1047329" s="265"/>
      <c r="E1047329" s="198"/>
      <c r="G1047329" s="198"/>
      <c r="H1047329" s="198"/>
      <c r="I1047329" s="198"/>
      <c r="J1047329" s="198"/>
      <c r="K1047329" s="198"/>
      <c r="M1047329" s="198"/>
      <c r="N1047329" s="198"/>
      <c r="P1047329" s="2"/>
      <c r="U1047329" s="270"/>
      <c r="AA1047329" s="268"/>
      <c r="AC1047329" s="269"/>
    </row>
    <row r="1047330" spans="1:29" s="119" customFormat="1">
      <c r="A1047330" s="254"/>
      <c r="B1047330" s="198"/>
      <c r="C1047330" s="265"/>
      <c r="D1047330" s="265"/>
      <c r="E1047330" s="198"/>
      <c r="G1047330" s="198"/>
      <c r="H1047330" s="198"/>
      <c r="I1047330" s="198"/>
      <c r="J1047330" s="198"/>
      <c r="K1047330" s="198"/>
      <c r="M1047330" s="198"/>
      <c r="N1047330" s="198"/>
      <c r="P1047330" s="2"/>
      <c r="U1047330" s="270"/>
      <c r="AA1047330" s="268"/>
      <c r="AC1047330" s="269"/>
    </row>
    <row r="1047331" spans="1:29" s="119" customFormat="1">
      <c r="A1047331" s="254"/>
      <c r="B1047331" s="198"/>
      <c r="C1047331" s="265"/>
      <c r="D1047331" s="265"/>
      <c r="E1047331" s="198"/>
      <c r="G1047331" s="198"/>
      <c r="H1047331" s="198"/>
      <c r="I1047331" s="198"/>
      <c r="J1047331" s="198"/>
      <c r="K1047331" s="198"/>
      <c r="M1047331" s="198"/>
      <c r="N1047331" s="198"/>
      <c r="P1047331" s="2"/>
      <c r="U1047331" s="270"/>
      <c r="AA1047331" s="268"/>
      <c r="AC1047331" s="269"/>
    </row>
    <row r="1047332" spans="1:29" s="119" customFormat="1">
      <c r="A1047332" s="254"/>
      <c r="B1047332" s="198"/>
      <c r="C1047332" s="265"/>
      <c r="D1047332" s="265"/>
      <c r="E1047332" s="198"/>
      <c r="G1047332" s="198"/>
      <c r="H1047332" s="198"/>
      <c r="I1047332" s="198"/>
      <c r="J1047332" s="198"/>
      <c r="K1047332" s="198"/>
      <c r="M1047332" s="198"/>
      <c r="N1047332" s="198"/>
      <c r="P1047332" s="2"/>
      <c r="U1047332" s="270"/>
      <c r="AA1047332" s="268"/>
      <c r="AC1047332" s="269"/>
    </row>
    <row r="1047333" spans="1:29" s="119" customFormat="1">
      <c r="A1047333" s="254"/>
      <c r="B1047333" s="198"/>
      <c r="C1047333" s="265"/>
      <c r="D1047333" s="265"/>
      <c r="E1047333" s="198"/>
      <c r="G1047333" s="198"/>
      <c r="H1047333" s="198"/>
      <c r="I1047333" s="198"/>
      <c r="J1047333" s="198"/>
      <c r="K1047333" s="198"/>
      <c r="M1047333" s="198"/>
      <c r="N1047333" s="198"/>
      <c r="P1047333" s="2"/>
      <c r="U1047333" s="270"/>
      <c r="AA1047333" s="268"/>
      <c r="AC1047333" s="269"/>
    </row>
    <row r="1047334" spans="1:29" s="119" customFormat="1">
      <c r="A1047334" s="254"/>
      <c r="B1047334" s="198"/>
      <c r="C1047334" s="265"/>
      <c r="D1047334" s="265"/>
      <c r="E1047334" s="198"/>
      <c r="G1047334" s="198"/>
      <c r="H1047334" s="198"/>
      <c r="I1047334" s="198"/>
      <c r="J1047334" s="198"/>
      <c r="K1047334" s="198"/>
      <c r="M1047334" s="198"/>
      <c r="N1047334" s="198"/>
      <c r="P1047334" s="2"/>
      <c r="U1047334" s="270"/>
      <c r="AA1047334" s="268"/>
      <c r="AC1047334" s="269"/>
    </row>
    <row r="1047335" spans="1:29" s="119" customFormat="1">
      <c r="A1047335" s="254"/>
      <c r="B1047335" s="198"/>
      <c r="C1047335" s="265"/>
      <c r="D1047335" s="265"/>
      <c r="E1047335" s="198"/>
      <c r="G1047335" s="198"/>
      <c r="H1047335" s="198"/>
      <c r="I1047335" s="198"/>
      <c r="J1047335" s="198"/>
      <c r="K1047335" s="198"/>
      <c r="M1047335" s="198"/>
      <c r="N1047335" s="198"/>
      <c r="P1047335" s="2"/>
      <c r="U1047335" s="270"/>
      <c r="AA1047335" s="268"/>
      <c r="AC1047335" s="269"/>
    </row>
    <row r="1047336" spans="1:29" s="119" customFormat="1">
      <c r="A1047336" s="254"/>
      <c r="B1047336" s="198"/>
      <c r="C1047336" s="265"/>
      <c r="D1047336" s="265"/>
      <c r="E1047336" s="198"/>
      <c r="G1047336" s="198"/>
      <c r="H1047336" s="198"/>
      <c r="I1047336" s="198"/>
      <c r="J1047336" s="198"/>
      <c r="K1047336" s="198"/>
      <c r="M1047336" s="198"/>
      <c r="N1047336" s="198"/>
      <c r="P1047336" s="2"/>
      <c r="U1047336" s="270"/>
      <c r="AA1047336" s="268"/>
      <c r="AC1047336" s="269"/>
    </row>
    <row r="1047337" spans="1:29" s="119" customFormat="1">
      <c r="A1047337" s="254"/>
      <c r="B1047337" s="198"/>
      <c r="C1047337" s="265"/>
      <c r="D1047337" s="265"/>
      <c r="E1047337" s="198"/>
      <c r="G1047337" s="198"/>
      <c r="H1047337" s="198"/>
      <c r="I1047337" s="198"/>
      <c r="J1047337" s="198"/>
      <c r="K1047337" s="198"/>
      <c r="M1047337" s="198"/>
      <c r="N1047337" s="198"/>
      <c r="P1047337" s="2"/>
      <c r="U1047337" s="270"/>
      <c r="AA1047337" s="268"/>
      <c r="AC1047337" s="269"/>
    </row>
    <row r="1047338" spans="1:29" s="119" customFormat="1">
      <c r="A1047338" s="254"/>
      <c r="B1047338" s="198"/>
      <c r="C1047338" s="265"/>
      <c r="D1047338" s="265"/>
      <c r="E1047338" s="198"/>
      <c r="G1047338" s="198"/>
      <c r="H1047338" s="198"/>
      <c r="I1047338" s="198"/>
      <c r="J1047338" s="198"/>
      <c r="K1047338" s="198"/>
      <c r="M1047338" s="198"/>
      <c r="N1047338" s="198"/>
      <c r="P1047338" s="2"/>
      <c r="U1047338" s="270"/>
      <c r="AA1047338" s="268"/>
      <c r="AC1047338" s="269"/>
    </row>
    <row r="1047339" spans="1:29" s="119" customFormat="1">
      <c r="A1047339" s="254"/>
      <c r="B1047339" s="198"/>
      <c r="C1047339" s="265"/>
      <c r="D1047339" s="265"/>
      <c r="E1047339" s="198"/>
      <c r="G1047339" s="198"/>
      <c r="H1047339" s="198"/>
      <c r="I1047339" s="198"/>
      <c r="J1047339" s="198"/>
      <c r="K1047339" s="198"/>
      <c r="M1047339" s="198"/>
      <c r="N1047339" s="198"/>
      <c r="P1047339" s="2"/>
      <c r="U1047339" s="270"/>
      <c r="AA1047339" s="268"/>
      <c r="AC1047339" s="269"/>
    </row>
    <row r="1047340" spans="1:29" s="119" customFormat="1">
      <c r="A1047340" s="254"/>
      <c r="B1047340" s="198"/>
      <c r="C1047340" s="265"/>
      <c r="D1047340" s="265"/>
      <c r="E1047340" s="198"/>
      <c r="G1047340" s="198"/>
      <c r="H1047340" s="198"/>
      <c r="I1047340" s="198"/>
      <c r="J1047340" s="198"/>
      <c r="K1047340" s="198"/>
      <c r="M1047340" s="198"/>
      <c r="N1047340" s="198"/>
      <c r="P1047340" s="2"/>
      <c r="U1047340" s="270"/>
      <c r="AA1047340" s="268"/>
      <c r="AC1047340" s="269"/>
    </row>
    <row r="1047341" spans="1:29" s="119" customFormat="1">
      <c r="A1047341" s="254"/>
      <c r="B1047341" s="198"/>
      <c r="C1047341" s="265"/>
      <c r="D1047341" s="265"/>
      <c r="E1047341" s="198"/>
      <c r="G1047341" s="198"/>
      <c r="H1047341" s="198"/>
      <c r="I1047341" s="198"/>
      <c r="J1047341" s="198"/>
      <c r="K1047341" s="198"/>
      <c r="M1047341" s="198"/>
      <c r="N1047341" s="198"/>
      <c r="P1047341" s="2"/>
      <c r="U1047341" s="270"/>
      <c r="AA1047341" s="268"/>
      <c r="AC1047341" s="269"/>
    </row>
    <row r="1047342" spans="1:29" s="119" customFormat="1">
      <c r="A1047342" s="254"/>
      <c r="B1047342" s="198"/>
      <c r="C1047342" s="265"/>
      <c r="D1047342" s="265"/>
      <c r="E1047342" s="198"/>
      <c r="G1047342" s="198"/>
      <c r="H1047342" s="198"/>
      <c r="I1047342" s="198"/>
      <c r="J1047342" s="198"/>
      <c r="K1047342" s="198"/>
      <c r="M1047342" s="198"/>
      <c r="N1047342" s="198"/>
      <c r="P1047342" s="2"/>
      <c r="U1047342" s="270"/>
      <c r="AA1047342" s="268"/>
      <c r="AC1047342" s="269"/>
    </row>
    <row r="1047343" spans="1:29" s="119" customFormat="1">
      <c r="A1047343" s="254"/>
      <c r="B1047343" s="198"/>
      <c r="C1047343" s="265"/>
      <c r="D1047343" s="265"/>
      <c r="E1047343" s="198"/>
      <c r="G1047343" s="198"/>
      <c r="H1047343" s="198"/>
      <c r="I1047343" s="198"/>
      <c r="J1047343" s="198"/>
      <c r="K1047343" s="198"/>
      <c r="M1047343" s="198"/>
      <c r="N1047343" s="198"/>
      <c r="P1047343" s="2"/>
      <c r="U1047343" s="270"/>
      <c r="AA1047343" s="268"/>
      <c r="AC1047343" s="269"/>
    </row>
    <row r="1047344" spans="1:29" s="119" customFormat="1">
      <c r="A1047344" s="254"/>
      <c r="B1047344" s="198"/>
      <c r="C1047344" s="265"/>
      <c r="D1047344" s="265"/>
      <c r="E1047344" s="198"/>
      <c r="G1047344" s="198"/>
      <c r="H1047344" s="198"/>
      <c r="I1047344" s="198"/>
      <c r="J1047344" s="198"/>
      <c r="K1047344" s="198"/>
      <c r="M1047344" s="198"/>
      <c r="N1047344" s="198"/>
      <c r="P1047344" s="2"/>
      <c r="U1047344" s="270"/>
      <c r="AA1047344" s="268"/>
      <c r="AC1047344" s="269"/>
    </row>
    <row r="1047345" spans="1:29" s="119" customFormat="1">
      <c r="A1047345" s="254"/>
      <c r="B1047345" s="198"/>
      <c r="C1047345" s="265"/>
      <c r="D1047345" s="265"/>
      <c r="E1047345" s="198"/>
      <c r="G1047345" s="198"/>
      <c r="H1047345" s="198"/>
      <c r="I1047345" s="198"/>
      <c r="J1047345" s="198"/>
      <c r="K1047345" s="198"/>
      <c r="M1047345" s="198"/>
      <c r="N1047345" s="198"/>
      <c r="P1047345" s="2"/>
      <c r="U1047345" s="270"/>
      <c r="AA1047345" s="268"/>
      <c r="AC1047345" s="269"/>
    </row>
    <row r="1047346" spans="1:29" s="119" customFormat="1">
      <c r="A1047346" s="254"/>
      <c r="B1047346" s="198"/>
      <c r="C1047346" s="265"/>
      <c r="D1047346" s="265"/>
      <c r="E1047346" s="198"/>
      <c r="G1047346" s="198"/>
      <c r="H1047346" s="198"/>
      <c r="I1047346" s="198"/>
      <c r="J1047346" s="198"/>
      <c r="K1047346" s="198"/>
      <c r="M1047346" s="198"/>
      <c r="N1047346" s="198"/>
      <c r="P1047346" s="2"/>
      <c r="U1047346" s="270"/>
      <c r="AA1047346" s="268"/>
      <c r="AC1047346" s="269"/>
    </row>
    <row r="1047347" spans="1:29" s="119" customFormat="1">
      <c r="A1047347" s="254"/>
      <c r="B1047347" s="198"/>
      <c r="C1047347" s="265"/>
      <c r="D1047347" s="265"/>
      <c r="E1047347" s="198"/>
      <c r="G1047347" s="198"/>
      <c r="H1047347" s="198"/>
      <c r="I1047347" s="198"/>
      <c r="J1047347" s="198"/>
      <c r="K1047347" s="198"/>
      <c r="M1047347" s="198"/>
      <c r="N1047347" s="198"/>
      <c r="P1047347" s="2"/>
      <c r="U1047347" s="270"/>
      <c r="AA1047347" s="268"/>
      <c r="AC1047347" s="269"/>
    </row>
    <row r="1047348" spans="1:29" s="119" customFormat="1">
      <c r="A1047348" s="254"/>
      <c r="B1047348" s="198"/>
      <c r="C1047348" s="265"/>
      <c r="D1047348" s="265"/>
      <c r="E1047348" s="198"/>
      <c r="G1047348" s="198"/>
      <c r="H1047348" s="198"/>
      <c r="I1047348" s="198"/>
      <c r="J1047348" s="198"/>
      <c r="K1047348" s="198"/>
      <c r="M1047348" s="198"/>
      <c r="N1047348" s="198"/>
      <c r="P1047348" s="2"/>
      <c r="U1047348" s="270"/>
      <c r="AA1047348" s="268"/>
      <c r="AC1047348" s="269"/>
    </row>
    <row r="1047349" spans="1:29" s="119" customFormat="1">
      <c r="A1047349" s="254"/>
      <c r="B1047349" s="198"/>
      <c r="C1047349" s="265"/>
      <c r="D1047349" s="265"/>
      <c r="E1047349" s="198"/>
      <c r="G1047349" s="198"/>
      <c r="H1047349" s="198"/>
      <c r="I1047349" s="198"/>
      <c r="J1047349" s="198"/>
      <c r="K1047349" s="198"/>
      <c r="M1047349" s="198"/>
      <c r="N1047349" s="198"/>
      <c r="P1047349" s="2"/>
      <c r="U1047349" s="270"/>
      <c r="AA1047349" s="268"/>
      <c r="AC1047349" s="269"/>
    </row>
    <row r="1047350" spans="1:29" s="119" customFormat="1">
      <c r="A1047350" s="254"/>
      <c r="B1047350" s="198"/>
      <c r="C1047350" s="265"/>
      <c r="D1047350" s="265"/>
      <c r="E1047350" s="198"/>
      <c r="G1047350" s="198"/>
      <c r="H1047350" s="198"/>
      <c r="I1047350" s="198"/>
      <c r="J1047350" s="198"/>
      <c r="K1047350" s="198"/>
      <c r="M1047350" s="198"/>
      <c r="N1047350" s="198"/>
      <c r="P1047350" s="2"/>
      <c r="U1047350" s="270"/>
      <c r="AA1047350" s="268"/>
      <c r="AC1047350" s="269"/>
    </row>
    <row r="1047351" spans="1:29" s="119" customFormat="1">
      <c r="A1047351" s="254"/>
      <c r="B1047351" s="198"/>
      <c r="C1047351" s="265"/>
      <c r="D1047351" s="265"/>
      <c r="E1047351" s="198"/>
      <c r="G1047351" s="198"/>
      <c r="H1047351" s="198"/>
      <c r="I1047351" s="198"/>
      <c r="J1047351" s="198"/>
      <c r="K1047351" s="198"/>
      <c r="M1047351" s="198"/>
      <c r="N1047351" s="198"/>
      <c r="P1047351" s="2"/>
      <c r="U1047351" s="270"/>
      <c r="AA1047351" s="268"/>
      <c r="AC1047351" s="269"/>
    </row>
    <row r="1047352" spans="1:29" s="119" customFormat="1">
      <c r="A1047352" s="254"/>
      <c r="B1047352" s="198"/>
      <c r="C1047352" s="265"/>
      <c r="D1047352" s="265"/>
      <c r="E1047352" s="198"/>
      <c r="G1047352" s="198"/>
      <c r="H1047352" s="198"/>
      <c r="I1047352" s="198"/>
      <c r="J1047352" s="198"/>
      <c r="K1047352" s="198"/>
      <c r="M1047352" s="198"/>
      <c r="N1047352" s="198"/>
      <c r="P1047352" s="2"/>
      <c r="U1047352" s="270"/>
      <c r="AA1047352" s="268"/>
      <c r="AC1047352" s="269"/>
    </row>
    <row r="1047353" spans="1:29" s="119" customFormat="1">
      <c r="A1047353" s="254"/>
      <c r="B1047353" s="198"/>
      <c r="C1047353" s="265"/>
      <c r="D1047353" s="265"/>
      <c r="E1047353" s="198"/>
      <c r="G1047353" s="198"/>
      <c r="H1047353" s="198"/>
      <c r="I1047353" s="198"/>
      <c r="J1047353" s="198"/>
      <c r="K1047353" s="198"/>
      <c r="M1047353" s="198"/>
      <c r="N1047353" s="198"/>
      <c r="P1047353" s="2"/>
      <c r="U1047353" s="270"/>
      <c r="AA1047353" s="268"/>
      <c r="AC1047353" s="269"/>
    </row>
    <row r="1047354" spans="1:29" s="119" customFormat="1">
      <c r="A1047354" s="254"/>
      <c r="B1047354" s="198"/>
      <c r="C1047354" s="265"/>
      <c r="D1047354" s="265"/>
      <c r="E1047354" s="198"/>
      <c r="G1047354" s="198"/>
      <c r="H1047354" s="198"/>
      <c r="I1047354" s="198"/>
      <c r="J1047354" s="198"/>
      <c r="K1047354" s="198"/>
      <c r="M1047354" s="198"/>
      <c r="N1047354" s="198"/>
      <c r="P1047354" s="2"/>
      <c r="U1047354" s="270"/>
      <c r="AA1047354" s="268"/>
      <c r="AC1047354" s="269"/>
    </row>
    <row r="1047355" spans="1:29" s="119" customFormat="1">
      <c r="A1047355" s="254"/>
      <c r="B1047355" s="198"/>
      <c r="C1047355" s="265"/>
      <c r="D1047355" s="265"/>
      <c r="E1047355" s="198"/>
      <c r="G1047355" s="198"/>
      <c r="H1047355" s="198"/>
      <c r="I1047355" s="198"/>
      <c r="J1047355" s="198"/>
      <c r="K1047355" s="198"/>
      <c r="M1047355" s="198"/>
      <c r="N1047355" s="198"/>
      <c r="P1047355" s="2"/>
      <c r="U1047355" s="270"/>
      <c r="AA1047355" s="268"/>
      <c r="AC1047355" s="269"/>
    </row>
    <row r="1047356" spans="1:29" s="119" customFormat="1">
      <c r="A1047356" s="254"/>
      <c r="B1047356" s="198"/>
      <c r="C1047356" s="265"/>
      <c r="D1047356" s="265"/>
      <c r="E1047356" s="198"/>
      <c r="G1047356" s="198"/>
      <c r="H1047356" s="198"/>
      <c r="I1047356" s="198"/>
      <c r="J1047356" s="198"/>
      <c r="K1047356" s="198"/>
      <c r="M1047356" s="198"/>
      <c r="N1047356" s="198"/>
      <c r="P1047356" s="2"/>
      <c r="U1047356" s="270"/>
      <c r="AA1047356" s="268"/>
      <c r="AC1047356" s="269"/>
    </row>
    <row r="1047357" spans="1:29" s="119" customFormat="1">
      <c r="A1047357" s="254"/>
      <c r="B1047357" s="198"/>
      <c r="C1047357" s="265"/>
      <c r="D1047357" s="265"/>
      <c r="E1047357" s="198"/>
      <c r="G1047357" s="198"/>
      <c r="H1047357" s="198"/>
      <c r="I1047357" s="198"/>
      <c r="J1047357" s="198"/>
      <c r="K1047357" s="198"/>
      <c r="M1047357" s="198"/>
      <c r="N1047357" s="198"/>
      <c r="P1047357" s="2"/>
      <c r="U1047357" s="270"/>
      <c r="AA1047357" s="268"/>
      <c r="AC1047357" s="269"/>
    </row>
    <row r="1047358" spans="1:29" s="119" customFormat="1">
      <c r="A1047358" s="254"/>
      <c r="B1047358" s="198"/>
      <c r="C1047358" s="265"/>
      <c r="D1047358" s="265"/>
      <c r="E1047358" s="198"/>
      <c r="G1047358" s="198"/>
      <c r="H1047358" s="198"/>
      <c r="I1047358" s="198"/>
      <c r="J1047358" s="198"/>
      <c r="K1047358" s="198"/>
      <c r="M1047358" s="198"/>
      <c r="N1047358" s="198"/>
      <c r="P1047358" s="2"/>
      <c r="U1047358" s="270"/>
      <c r="AA1047358" s="268"/>
      <c r="AC1047358" s="269"/>
    </row>
    <row r="1047359" spans="1:29" s="119" customFormat="1">
      <c r="A1047359" s="254"/>
      <c r="B1047359" s="198"/>
      <c r="C1047359" s="265"/>
      <c r="D1047359" s="265"/>
      <c r="E1047359" s="198"/>
      <c r="G1047359" s="198"/>
      <c r="H1047359" s="198"/>
      <c r="I1047359" s="198"/>
      <c r="J1047359" s="198"/>
      <c r="K1047359" s="198"/>
      <c r="M1047359" s="198"/>
      <c r="N1047359" s="198"/>
      <c r="P1047359" s="2"/>
      <c r="U1047359" s="270"/>
      <c r="AA1047359" s="268"/>
      <c r="AC1047359" s="269"/>
    </row>
    <row r="1047360" spans="1:29" s="119" customFormat="1">
      <c r="A1047360" s="254"/>
      <c r="B1047360" s="198"/>
      <c r="C1047360" s="265"/>
      <c r="D1047360" s="265"/>
      <c r="E1047360" s="198"/>
      <c r="G1047360" s="198"/>
      <c r="H1047360" s="198"/>
      <c r="I1047360" s="198"/>
      <c r="J1047360" s="198"/>
      <c r="K1047360" s="198"/>
      <c r="M1047360" s="198"/>
      <c r="N1047360" s="198"/>
      <c r="P1047360" s="2"/>
      <c r="U1047360" s="270"/>
      <c r="AA1047360" s="268"/>
      <c r="AC1047360" s="269"/>
    </row>
    <row r="1047361" spans="1:29" s="119" customFormat="1">
      <c r="A1047361" s="254"/>
      <c r="B1047361" s="198"/>
      <c r="C1047361" s="265"/>
      <c r="D1047361" s="265"/>
      <c r="E1047361" s="198"/>
      <c r="G1047361" s="198"/>
      <c r="H1047361" s="198"/>
      <c r="I1047361" s="198"/>
      <c r="J1047361" s="198"/>
      <c r="K1047361" s="198"/>
      <c r="M1047361" s="198"/>
      <c r="N1047361" s="198"/>
      <c r="P1047361" s="2"/>
      <c r="U1047361" s="270"/>
      <c r="AA1047361" s="268"/>
      <c r="AC1047361" s="269"/>
    </row>
    <row r="1047362" spans="1:29" s="119" customFormat="1">
      <c r="A1047362" s="254"/>
      <c r="B1047362" s="198"/>
      <c r="C1047362" s="265"/>
      <c r="D1047362" s="265"/>
      <c r="E1047362" s="198"/>
      <c r="G1047362" s="198"/>
      <c r="H1047362" s="198"/>
      <c r="I1047362" s="198"/>
      <c r="J1047362" s="198"/>
      <c r="K1047362" s="198"/>
      <c r="M1047362" s="198"/>
      <c r="N1047362" s="198"/>
      <c r="P1047362" s="2"/>
      <c r="U1047362" s="270"/>
      <c r="AA1047362" s="268"/>
      <c r="AC1047362" s="269"/>
    </row>
    <row r="1047363" spans="1:29" s="119" customFormat="1">
      <c r="A1047363" s="254"/>
      <c r="B1047363" s="198"/>
      <c r="C1047363" s="265"/>
      <c r="D1047363" s="265"/>
      <c r="E1047363" s="198"/>
      <c r="G1047363" s="198"/>
      <c r="H1047363" s="198"/>
      <c r="I1047363" s="198"/>
      <c r="J1047363" s="198"/>
      <c r="K1047363" s="198"/>
      <c r="M1047363" s="198"/>
      <c r="N1047363" s="198"/>
      <c r="P1047363" s="2"/>
      <c r="U1047363" s="270"/>
      <c r="AA1047363" s="268"/>
      <c r="AC1047363" s="269"/>
    </row>
    <row r="1047364" spans="1:29" s="119" customFormat="1">
      <c r="A1047364" s="254"/>
      <c r="B1047364" s="198"/>
      <c r="C1047364" s="265"/>
      <c r="D1047364" s="265"/>
      <c r="E1047364" s="198"/>
      <c r="G1047364" s="198"/>
      <c r="H1047364" s="198"/>
      <c r="I1047364" s="198"/>
      <c r="J1047364" s="198"/>
      <c r="K1047364" s="198"/>
      <c r="M1047364" s="198"/>
      <c r="N1047364" s="198"/>
      <c r="P1047364" s="2"/>
      <c r="U1047364" s="270"/>
      <c r="AA1047364" s="268"/>
      <c r="AC1047364" s="269"/>
    </row>
    <row r="1047365" spans="1:29" s="119" customFormat="1">
      <c r="A1047365" s="254"/>
      <c r="B1047365" s="198"/>
      <c r="C1047365" s="265"/>
      <c r="D1047365" s="265"/>
      <c r="E1047365" s="198"/>
      <c r="G1047365" s="198"/>
      <c r="H1047365" s="198"/>
      <c r="I1047365" s="198"/>
      <c r="J1047365" s="198"/>
      <c r="K1047365" s="198"/>
      <c r="M1047365" s="198"/>
      <c r="N1047365" s="198"/>
      <c r="P1047365" s="2"/>
      <c r="U1047365" s="270"/>
      <c r="AA1047365" s="268"/>
      <c r="AC1047365" s="269"/>
    </row>
    <row r="1047366" spans="1:29" s="119" customFormat="1">
      <c r="A1047366" s="254"/>
      <c r="B1047366" s="198"/>
      <c r="C1047366" s="265"/>
      <c r="D1047366" s="265"/>
      <c r="E1047366" s="198"/>
      <c r="G1047366" s="198"/>
      <c r="H1047366" s="198"/>
      <c r="I1047366" s="198"/>
      <c r="J1047366" s="198"/>
      <c r="K1047366" s="198"/>
      <c r="M1047366" s="198"/>
      <c r="N1047366" s="198"/>
      <c r="P1047366" s="2"/>
      <c r="U1047366" s="270"/>
      <c r="AA1047366" s="268"/>
      <c r="AC1047366" s="269"/>
    </row>
    <row r="1047367" spans="1:29" s="119" customFormat="1">
      <c r="A1047367" s="254"/>
      <c r="B1047367" s="198"/>
      <c r="C1047367" s="265"/>
      <c r="D1047367" s="265"/>
      <c r="E1047367" s="198"/>
      <c r="G1047367" s="198"/>
      <c r="H1047367" s="198"/>
      <c r="I1047367" s="198"/>
      <c r="J1047367" s="198"/>
      <c r="K1047367" s="198"/>
      <c r="M1047367" s="198"/>
      <c r="N1047367" s="198"/>
      <c r="P1047367" s="2"/>
      <c r="U1047367" s="270"/>
      <c r="AA1047367" s="268"/>
      <c r="AC1047367" s="269"/>
    </row>
    <row r="1047368" spans="1:29" s="119" customFormat="1">
      <c r="A1047368" s="254"/>
      <c r="B1047368" s="198"/>
      <c r="C1047368" s="265"/>
      <c r="D1047368" s="265"/>
      <c r="E1047368" s="198"/>
      <c r="G1047368" s="198"/>
      <c r="H1047368" s="198"/>
      <c r="I1047368" s="198"/>
      <c r="J1047368" s="198"/>
      <c r="K1047368" s="198"/>
      <c r="M1047368" s="198"/>
      <c r="N1047368" s="198"/>
      <c r="P1047368" s="2"/>
      <c r="U1047368" s="270"/>
      <c r="AA1047368" s="268"/>
      <c r="AC1047368" s="269"/>
    </row>
    <row r="1047369" spans="1:29" s="119" customFormat="1">
      <c r="A1047369" s="254"/>
      <c r="B1047369" s="198"/>
      <c r="C1047369" s="265"/>
      <c r="D1047369" s="265"/>
      <c r="E1047369" s="198"/>
      <c r="G1047369" s="198"/>
      <c r="H1047369" s="198"/>
      <c r="I1047369" s="198"/>
      <c r="J1047369" s="198"/>
      <c r="K1047369" s="198"/>
      <c r="M1047369" s="198"/>
      <c r="N1047369" s="198"/>
      <c r="P1047369" s="2"/>
      <c r="U1047369" s="270"/>
      <c r="AA1047369" s="268"/>
      <c r="AC1047369" s="269"/>
    </row>
    <row r="1047370" spans="1:29" s="119" customFormat="1">
      <c r="A1047370" s="254"/>
      <c r="B1047370" s="198"/>
      <c r="C1047370" s="265"/>
      <c r="D1047370" s="265"/>
      <c r="E1047370" s="198"/>
      <c r="G1047370" s="198"/>
      <c r="H1047370" s="198"/>
      <c r="I1047370" s="198"/>
      <c r="J1047370" s="198"/>
      <c r="K1047370" s="198"/>
      <c r="M1047370" s="198"/>
      <c r="N1047370" s="198"/>
      <c r="P1047370" s="2"/>
      <c r="U1047370" s="270"/>
      <c r="AA1047370" s="268"/>
      <c r="AC1047370" s="269"/>
    </row>
    <row r="1047371" spans="1:29" s="119" customFormat="1">
      <c r="A1047371" s="254"/>
      <c r="B1047371" s="198"/>
      <c r="C1047371" s="265"/>
      <c r="D1047371" s="265"/>
      <c r="E1047371" s="198"/>
      <c r="G1047371" s="198"/>
      <c r="H1047371" s="198"/>
      <c r="I1047371" s="198"/>
      <c r="J1047371" s="198"/>
      <c r="K1047371" s="198"/>
      <c r="M1047371" s="198"/>
      <c r="N1047371" s="198"/>
      <c r="P1047371" s="2"/>
      <c r="U1047371" s="270"/>
      <c r="AA1047371" s="268"/>
      <c r="AC1047371" s="269"/>
    </row>
    <row r="1047372" spans="1:29" s="119" customFormat="1">
      <c r="A1047372" s="254"/>
      <c r="B1047372" s="198"/>
      <c r="C1047372" s="265"/>
      <c r="D1047372" s="265"/>
      <c r="E1047372" s="198"/>
      <c r="G1047372" s="198"/>
      <c r="H1047372" s="198"/>
      <c r="I1047372" s="198"/>
      <c r="J1047372" s="198"/>
      <c r="K1047372" s="198"/>
      <c r="M1047372" s="198"/>
      <c r="N1047372" s="198"/>
      <c r="P1047372" s="2"/>
      <c r="U1047372" s="270"/>
      <c r="AA1047372" s="268"/>
      <c r="AC1047372" s="269"/>
    </row>
    <row r="1047373" spans="1:29" s="119" customFormat="1">
      <c r="A1047373" s="254"/>
      <c r="B1047373" s="198"/>
      <c r="C1047373" s="265"/>
      <c r="D1047373" s="265"/>
      <c r="E1047373" s="198"/>
      <c r="G1047373" s="198"/>
      <c r="H1047373" s="198"/>
      <c r="I1047373" s="198"/>
      <c r="J1047373" s="198"/>
      <c r="K1047373" s="198"/>
      <c r="M1047373" s="198"/>
      <c r="N1047373" s="198"/>
      <c r="P1047373" s="2"/>
      <c r="U1047373" s="270"/>
      <c r="AA1047373" s="268"/>
      <c r="AC1047373" s="269"/>
    </row>
    <row r="1047374" spans="1:29" s="119" customFormat="1">
      <c r="A1047374" s="254"/>
      <c r="B1047374" s="198"/>
      <c r="C1047374" s="265"/>
      <c r="D1047374" s="265"/>
      <c r="E1047374" s="198"/>
      <c r="G1047374" s="198"/>
      <c r="H1047374" s="198"/>
      <c r="I1047374" s="198"/>
      <c r="J1047374" s="198"/>
      <c r="K1047374" s="198"/>
      <c r="M1047374" s="198"/>
      <c r="N1047374" s="198"/>
      <c r="P1047374" s="2"/>
      <c r="U1047374" s="270"/>
      <c r="AA1047374" s="268"/>
      <c r="AC1047374" s="269"/>
    </row>
    <row r="1047375" spans="1:29" s="119" customFormat="1">
      <c r="A1047375" s="254"/>
      <c r="B1047375" s="198"/>
      <c r="C1047375" s="265"/>
      <c r="D1047375" s="265"/>
      <c r="E1047375" s="198"/>
      <c r="G1047375" s="198"/>
      <c r="H1047375" s="198"/>
      <c r="I1047375" s="198"/>
      <c r="J1047375" s="198"/>
      <c r="K1047375" s="198"/>
      <c r="M1047375" s="198"/>
      <c r="N1047375" s="198"/>
      <c r="P1047375" s="2"/>
      <c r="U1047375" s="270"/>
      <c r="AA1047375" s="268"/>
      <c r="AC1047375" s="269"/>
    </row>
    <row r="1047376" spans="1:29" s="119" customFormat="1">
      <c r="A1047376" s="254"/>
      <c r="B1047376" s="198"/>
      <c r="C1047376" s="265"/>
      <c r="D1047376" s="265"/>
      <c r="E1047376" s="198"/>
      <c r="G1047376" s="198"/>
      <c r="H1047376" s="198"/>
      <c r="I1047376" s="198"/>
      <c r="J1047376" s="198"/>
      <c r="K1047376" s="198"/>
      <c r="M1047376" s="198"/>
      <c r="N1047376" s="198"/>
      <c r="P1047376" s="2"/>
      <c r="U1047376" s="270"/>
      <c r="AA1047376" s="268"/>
      <c r="AC1047376" s="269"/>
    </row>
    <row r="1047377" spans="1:29" s="119" customFormat="1">
      <c r="A1047377" s="254"/>
      <c r="B1047377" s="198"/>
      <c r="C1047377" s="265"/>
      <c r="D1047377" s="265"/>
      <c r="E1047377" s="198"/>
      <c r="G1047377" s="198"/>
      <c r="H1047377" s="198"/>
      <c r="I1047377" s="198"/>
      <c r="J1047377" s="198"/>
      <c r="K1047377" s="198"/>
      <c r="M1047377" s="198"/>
      <c r="N1047377" s="198"/>
      <c r="P1047377" s="2"/>
      <c r="U1047377" s="270"/>
      <c r="AA1047377" s="268"/>
      <c r="AC1047377" s="269"/>
    </row>
    <row r="1047378" spans="1:29" s="119" customFormat="1">
      <c r="A1047378" s="254"/>
      <c r="B1047378" s="198"/>
      <c r="C1047378" s="265"/>
      <c r="D1047378" s="265"/>
      <c r="E1047378" s="198"/>
      <c r="G1047378" s="198"/>
      <c r="H1047378" s="198"/>
      <c r="I1047378" s="198"/>
      <c r="J1047378" s="198"/>
      <c r="K1047378" s="198"/>
      <c r="M1047378" s="198"/>
      <c r="N1047378" s="198"/>
      <c r="P1047378" s="2"/>
      <c r="U1047378" s="270"/>
      <c r="AA1047378" s="268"/>
      <c r="AC1047378" s="269"/>
    </row>
    <row r="1047379" spans="1:29" s="119" customFormat="1">
      <c r="A1047379" s="254"/>
      <c r="B1047379" s="198"/>
      <c r="C1047379" s="265"/>
      <c r="D1047379" s="265"/>
      <c r="E1047379" s="198"/>
      <c r="G1047379" s="198"/>
      <c r="H1047379" s="198"/>
      <c r="I1047379" s="198"/>
      <c r="J1047379" s="198"/>
      <c r="K1047379" s="198"/>
      <c r="M1047379" s="198"/>
      <c r="N1047379" s="198"/>
      <c r="P1047379" s="2"/>
      <c r="U1047379" s="270"/>
      <c r="AA1047379" s="268"/>
      <c r="AC1047379" s="269"/>
    </row>
    <row r="1047380" spans="1:29" s="119" customFormat="1">
      <c r="A1047380" s="254"/>
      <c r="B1047380" s="198"/>
      <c r="C1047380" s="265"/>
      <c r="D1047380" s="265"/>
      <c r="E1047380" s="198"/>
      <c r="G1047380" s="198"/>
      <c r="H1047380" s="198"/>
      <c r="I1047380" s="198"/>
      <c r="J1047380" s="198"/>
      <c r="K1047380" s="198"/>
      <c r="M1047380" s="198"/>
      <c r="N1047380" s="198"/>
      <c r="P1047380" s="2"/>
      <c r="U1047380" s="270"/>
      <c r="AA1047380" s="268"/>
      <c r="AC1047380" s="269"/>
    </row>
    <row r="1047381" spans="1:29" s="119" customFormat="1">
      <c r="A1047381" s="254"/>
      <c r="B1047381" s="198"/>
      <c r="C1047381" s="265"/>
      <c r="D1047381" s="265"/>
      <c r="E1047381" s="198"/>
      <c r="G1047381" s="198"/>
      <c r="H1047381" s="198"/>
      <c r="I1047381" s="198"/>
      <c r="J1047381" s="198"/>
      <c r="K1047381" s="198"/>
      <c r="M1047381" s="198"/>
      <c r="N1047381" s="198"/>
      <c r="P1047381" s="2"/>
      <c r="U1047381" s="270"/>
      <c r="AA1047381" s="268"/>
      <c r="AC1047381" s="269"/>
    </row>
    <row r="1047382" spans="1:29" s="119" customFormat="1">
      <c r="A1047382" s="254"/>
      <c r="B1047382" s="198"/>
      <c r="C1047382" s="265"/>
      <c r="D1047382" s="265"/>
      <c r="E1047382" s="198"/>
      <c r="G1047382" s="198"/>
      <c r="H1047382" s="198"/>
      <c r="I1047382" s="198"/>
      <c r="J1047382" s="198"/>
      <c r="K1047382" s="198"/>
      <c r="M1047382" s="198"/>
      <c r="N1047382" s="198"/>
      <c r="P1047382" s="2"/>
      <c r="U1047382" s="270"/>
      <c r="AA1047382" s="268"/>
      <c r="AC1047382" s="269"/>
    </row>
    <row r="1047383" spans="1:29" s="119" customFormat="1">
      <c r="A1047383" s="254"/>
      <c r="B1047383" s="198"/>
      <c r="C1047383" s="265"/>
      <c r="D1047383" s="265"/>
      <c r="E1047383" s="198"/>
      <c r="G1047383" s="198"/>
      <c r="H1047383" s="198"/>
      <c r="I1047383" s="198"/>
      <c r="J1047383" s="198"/>
      <c r="K1047383" s="198"/>
      <c r="M1047383" s="198"/>
      <c r="N1047383" s="198"/>
      <c r="P1047383" s="2"/>
      <c r="U1047383" s="270"/>
      <c r="AA1047383" s="268"/>
      <c r="AC1047383" s="269"/>
    </row>
    <row r="1047384" spans="1:29" s="119" customFormat="1">
      <c r="A1047384" s="254"/>
      <c r="B1047384" s="198"/>
      <c r="C1047384" s="265"/>
      <c r="D1047384" s="265"/>
      <c r="E1047384" s="198"/>
      <c r="G1047384" s="198"/>
      <c r="H1047384" s="198"/>
      <c r="I1047384" s="198"/>
      <c r="J1047384" s="198"/>
      <c r="K1047384" s="198"/>
      <c r="M1047384" s="198"/>
      <c r="N1047384" s="198"/>
      <c r="P1047384" s="2"/>
      <c r="U1047384" s="270"/>
      <c r="AA1047384" s="268"/>
      <c r="AC1047384" s="269"/>
    </row>
    <row r="1047385" spans="1:29" s="119" customFormat="1">
      <c r="A1047385" s="254"/>
      <c r="B1047385" s="198"/>
      <c r="C1047385" s="265"/>
      <c r="D1047385" s="265"/>
      <c r="E1047385" s="198"/>
      <c r="G1047385" s="198"/>
      <c r="H1047385" s="198"/>
      <c r="I1047385" s="198"/>
      <c r="J1047385" s="198"/>
      <c r="K1047385" s="198"/>
      <c r="M1047385" s="198"/>
      <c r="N1047385" s="198"/>
      <c r="P1047385" s="2"/>
      <c r="U1047385" s="270"/>
      <c r="AA1047385" s="268"/>
      <c r="AC1047385" s="269"/>
    </row>
    <row r="1047386" spans="1:29" s="119" customFormat="1">
      <c r="A1047386" s="254"/>
      <c r="B1047386" s="198"/>
      <c r="C1047386" s="265"/>
      <c r="D1047386" s="265"/>
      <c r="E1047386" s="198"/>
      <c r="G1047386" s="198"/>
      <c r="H1047386" s="198"/>
      <c r="I1047386" s="198"/>
      <c r="J1047386" s="198"/>
      <c r="K1047386" s="198"/>
      <c r="M1047386" s="198"/>
      <c r="N1047386" s="198"/>
      <c r="P1047386" s="2"/>
      <c r="U1047386" s="270"/>
      <c r="AA1047386" s="268"/>
      <c r="AC1047386" s="269"/>
    </row>
    <row r="1047387" spans="1:29" s="119" customFormat="1">
      <c r="A1047387" s="254"/>
      <c r="B1047387" s="198"/>
      <c r="C1047387" s="265"/>
      <c r="D1047387" s="265"/>
      <c r="E1047387" s="198"/>
      <c r="G1047387" s="198"/>
      <c r="H1047387" s="198"/>
      <c r="I1047387" s="198"/>
      <c r="J1047387" s="198"/>
      <c r="K1047387" s="198"/>
      <c r="M1047387" s="198"/>
      <c r="N1047387" s="198"/>
      <c r="P1047387" s="2"/>
      <c r="U1047387" s="270"/>
      <c r="AA1047387" s="268"/>
      <c r="AC1047387" s="269"/>
    </row>
    <row r="1047388" spans="1:29" s="119" customFormat="1">
      <c r="A1047388" s="254"/>
      <c r="B1047388" s="198"/>
      <c r="C1047388" s="265"/>
      <c r="D1047388" s="265"/>
      <c r="E1047388" s="198"/>
      <c r="G1047388" s="198"/>
      <c r="H1047388" s="198"/>
      <c r="I1047388" s="198"/>
      <c r="J1047388" s="198"/>
      <c r="K1047388" s="198"/>
      <c r="M1047388" s="198"/>
      <c r="N1047388" s="198"/>
      <c r="P1047388" s="2"/>
      <c r="U1047388" s="270"/>
      <c r="AA1047388" s="268"/>
      <c r="AC1047388" s="269"/>
    </row>
    <row r="1047389" spans="1:29" s="119" customFormat="1">
      <c r="A1047389" s="254"/>
      <c r="B1047389" s="198"/>
      <c r="C1047389" s="265"/>
      <c r="D1047389" s="265"/>
      <c r="E1047389" s="198"/>
      <c r="G1047389" s="198"/>
      <c r="H1047389" s="198"/>
      <c r="I1047389" s="198"/>
      <c r="J1047389" s="198"/>
      <c r="K1047389" s="198"/>
      <c r="M1047389" s="198"/>
      <c r="N1047389" s="198"/>
      <c r="P1047389" s="2"/>
      <c r="U1047389" s="270"/>
      <c r="AA1047389" s="268"/>
      <c r="AC1047389" s="269"/>
    </row>
    <row r="1047390" spans="1:29" s="119" customFormat="1">
      <c r="A1047390" s="254"/>
      <c r="B1047390" s="198"/>
      <c r="C1047390" s="265"/>
      <c r="D1047390" s="265"/>
      <c r="E1047390" s="198"/>
      <c r="G1047390" s="198"/>
      <c r="H1047390" s="198"/>
      <c r="I1047390" s="198"/>
      <c r="J1047390" s="198"/>
      <c r="K1047390" s="198"/>
      <c r="M1047390" s="198"/>
      <c r="N1047390" s="198"/>
      <c r="P1047390" s="2"/>
      <c r="U1047390" s="270"/>
      <c r="AA1047390" s="268"/>
      <c r="AC1047390" s="269"/>
    </row>
    <row r="1047391" spans="1:29" s="119" customFormat="1">
      <c r="A1047391" s="254"/>
      <c r="B1047391" s="198"/>
      <c r="C1047391" s="265"/>
      <c r="D1047391" s="265"/>
      <c r="E1047391" s="198"/>
      <c r="G1047391" s="198"/>
      <c r="H1047391" s="198"/>
      <c r="I1047391" s="198"/>
      <c r="J1047391" s="198"/>
      <c r="K1047391" s="198"/>
      <c r="M1047391" s="198"/>
      <c r="N1047391" s="198"/>
      <c r="P1047391" s="2"/>
      <c r="U1047391" s="270"/>
      <c r="AA1047391" s="268"/>
      <c r="AC1047391" s="269"/>
    </row>
    <row r="1047392" spans="1:29" s="119" customFormat="1">
      <c r="A1047392" s="254"/>
      <c r="B1047392" s="198"/>
      <c r="C1047392" s="265"/>
      <c r="D1047392" s="265"/>
      <c r="E1047392" s="198"/>
      <c r="G1047392" s="198"/>
      <c r="H1047392" s="198"/>
      <c r="I1047392" s="198"/>
      <c r="J1047392" s="198"/>
      <c r="K1047392" s="198"/>
      <c r="M1047392" s="198"/>
      <c r="N1047392" s="198"/>
      <c r="P1047392" s="2"/>
      <c r="U1047392" s="270"/>
      <c r="AA1047392" s="268"/>
      <c r="AC1047392" s="269"/>
    </row>
    <row r="1047393" spans="1:29" s="119" customFormat="1">
      <c r="A1047393" s="254"/>
      <c r="B1047393" s="198"/>
      <c r="C1047393" s="265"/>
      <c r="D1047393" s="265"/>
      <c r="E1047393" s="198"/>
      <c r="G1047393" s="198"/>
      <c r="H1047393" s="198"/>
      <c r="I1047393" s="198"/>
      <c r="J1047393" s="198"/>
      <c r="K1047393" s="198"/>
      <c r="M1047393" s="198"/>
      <c r="N1047393" s="198"/>
      <c r="P1047393" s="2"/>
      <c r="U1047393" s="270"/>
      <c r="AA1047393" s="268"/>
      <c r="AC1047393" s="269"/>
    </row>
    <row r="1047394" spans="1:29" s="119" customFormat="1">
      <c r="A1047394" s="254"/>
      <c r="B1047394" s="198"/>
      <c r="C1047394" s="265"/>
      <c r="D1047394" s="265"/>
      <c r="E1047394" s="198"/>
      <c r="G1047394" s="198"/>
      <c r="H1047394" s="198"/>
      <c r="I1047394" s="198"/>
      <c r="J1047394" s="198"/>
      <c r="K1047394" s="198"/>
      <c r="M1047394" s="198"/>
      <c r="N1047394" s="198"/>
      <c r="P1047394" s="2"/>
      <c r="U1047394" s="270"/>
      <c r="AA1047394" s="268"/>
      <c r="AC1047394" s="269"/>
    </row>
    <row r="1047395" spans="1:29" s="119" customFormat="1">
      <c r="A1047395" s="254"/>
      <c r="B1047395" s="198"/>
      <c r="C1047395" s="265"/>
      <c r="D1047395" s="265"/>
      <c r="E1047395" s="198"/>
      <c r="G1047395" s="198"/>
      <c r="H1047395" s="198"/>
      <c r="I1047395" s="198"/>
      <c r="J1047395" s="198"/>
      <c r="K1047395" s="198"/>
      <c r="M1047395" s="198"/>
      <c r="N1047395" s="198"/>
      <c r="P1047395" s="2"/>
      <c r="U1047395" s="270"/>
      <c r="AA1047395" s="268"/>
      <c r="AC1047395" s="269"/>
    </row>
    <row r="1047396" spans="1:29" s="119" customFormat="1">
      <c r="A1047396" s="254"/>
      <c r="B1047396" s="198"/>
      <c r="C1047396" s="265"/>
      <c r="D1047396" s="265"/>
      <c r="E1047396" s="198"/>
      <c r="G1047396" s="198"/>
      <c r="H1047396" s="198"/>
      <c r="I1047396" s="198"/>
      <c r="J1047396" s="198"/>
      <c r="K1047396" s="198"/>
      <c r="M1047396" s="198"/>
      <c r="N1047396" s="198"/>
      <c r="P1047396" s="2"/>
      <c r="U1047396" s="270"/>
      <c r="AA1047396" s="268"/>
      <c r="AC1047396" s="269"/>
    </row>
    <row r="1047397" spans="1:29" s="119" customFormat="1">
      <c r="A1047397" s="254"/>
      <c r="B1047397" s="198"/>
      <c r="C1047397" s="265"/>
      <c r="D1047397" s="265"/>
      <c r="E1047397" s="198"/>
      <c r="G1047397" s="198"/>
      <c r="H1047397" s="198"/>
      <c r="I1047397" s="198"/>
      <c r="J1047397" s="198"/>
      <c r="K1047397" s="198"/>
      <c r="M1047397" s="198"/>
      <c r="N1047397" s="198"/>
      <c r="P1047397" s="2"/>
      <c r="U1047397" s="270"/>
      <c r="AA1047397" s="268"/>
      <c r="AC1047397" s="269"/>
    </row>
    <row r="1047398" spans="1:29" s="119" customFormat="1">
      <c r="A1047398" s="254"/>
      <c r="B1047398" s="198"/>
      <c r="C1047398" s="265"/>
      <c r="D1047398" s="265"/>
      <c r="E1047398" s="198"/>
      <c r="G1047398" s="198"/>
      <c r="H1047398" s="198"/>
      <c r="I1047398" s="198"/>
      <c r="J1047398" s="198"/>
      <c r="K1047398" s="198"/>
      <c r="M1047398" s="198"/>
      <c r="N1047398" s="198"/>
      <c r="P1047398" s="2"/>
      <c r="U1047398" s="270"/>
      <c r="AA1047398" s="268"/>
      <c r="AC1047398" s="269"/>
    </row>
    <row r="1047399" spans="1:29" s="119" customFormat="1">
      <c r="A1047399" s="254"/>
      <c r="B1047399" s="198"/>
      <c r="C1047399" s="265"/>
      <c r="D1047399" s="265"/>
      <c r="E1047399" s="198"/>
      <c r="G1047399" s="198"/>
      <c r="H1047399" s="198"/>
      <c r="I1047399" s="198"/>
      <c r="J1047399" s="198"/>
      <c r="K1047399" s="198"/>
      <c r="M1047399" s="198"/>
      <c r="N1047399" s="198"/>
      <c r="P1047399" s="2"/>
      <c r="U1047399" s="270"/>
      <c r="AA1047399" s="268"/>
      <c r="AC1047399" s="269"/>
    </row>
    <row r="1047400" spans="1:29" s="119" customFormat="1">
      <c r="A1047400" s="254"/>
      <c r="B1047400" s="198"/>
      <c r="C1047400" s="265"/>
      <c r="D1047400" s="265"/>
      <c r="E1047400" s="198"/>
      <c r="G1047400" s="198"/>
      <c r="H1047400" s="198"/>
      <c r="I1047400" s="198"/>
      <c r="J1047400" s="198"/>
      <c r="K1047400" s="198"/>
      <c r="M1047400" s="198"/>
      <c r="N1047400" s="198"/>
      <c r="P1047400" s="2"/>
      <c r="U1047400" s="270"/>
      <c r="AA1047400" s="268"/>
      <c r="AC1047400" s="269"/>
    </row>
    <row r="1047401" spans="1:29" s="119" customFormat="1">
      <c r="A1047401" s="254"/>
      <c r="B1047401" s="198"/>
      <c r="C1047401" s="265"/>
      <c r="D1047401" s="265"/>
      <c r="E1047401" s="198"/>
      <c r="G1047401" s="198"/>
      <c r="H1047401" s="198"/>
      <c r="I1047401" s="198"/>
      <c r="J1047401" s="198"/>
      <c r="K1047401" s="198"/>
      <c r="M1047401" s="198"/>
      <c r="N1047401" s="198"/>
      <c r="P1047401" s="2"/>
      <c r="U1047401" s="270"/>
      <c r="AA1047401" s="268"/>
      <c r="AC1047401" s="269"/>
    </row>
    <row r="1047402" spans="1:29" s="119" customFormat="1">
      <c r="A1047402" s="254"/>
      <c r="B1047402" s="198"/>
      <c r="C1047402" s="265"/>
      <c r="D1047402" s="265"/>
      <c r="E1047402" s="198"/>
      <c r="G1047402" s="198"/>
      <c r="H1047402" s="198"/>
      <c r="I1047402" s="198"/>
      <c r="J1047402" s="198"/>
      <c r="K1047402" s="198"/>
      <c r="M1047402" s="198"/>
      <c r="N1047402" s="198"/>
      <c r="P1047402" s="2"/>
      <c r="U1047402" s="270"/>
      <c r="AA1047402" s="268"/>
      <c r="AC1047402" s="269"/>
    </row>
    <row r="1047403" spans="1:29" s="119" customFormat="1">
      <c r="A1047403" s="254"/>
      <c r="B1047403" s="198"/>
      <c r="C1047403" s="265"/>
      <c r="D1047403" s="265"/>
      <c r="E1047403" s="198"/>
      <c r="G1047403" s="198"/>
      <c r="H1047403" s="198"/>
      <c r="I1047403" s="198"/>
      <c r="J1047403" s="198"/>
      <c r="K1047403" s="198"/>
      <c r="M1047403" s="198"/>
      <c r="N1047403" s="198"/>
      <c r="P1047403" s="2"/>
      <c r="U1047403" s="270"/>
      <c r="AA1047403" s="268"/>
      <c r="AC1047403" s="269"/>
    </row>
    <row r="1047404" spans="1:29" s="119" customFormat="1">
      <c r="A1047404" s="254"/>
      <c r="B1047404" s="198"/>
      <c r="C1047404" s="265"/>
      <c r="D1047404" s="265"/>
      <c r="E1047404" s="198"/>
      <c r="G1047404" s="198"/>
      <c r="H1047404" s="198"/>
      <c r="I1047404" s="198"/>
      <c r="J1047404" s="198"/>
      <c r="K1047404" s="198"/>
      <c r="M1047404" s="198"/>
      <c r="N1047404" s="198"/>
      <c r="P1047404" s="2"/>
      <c r="U1047404" s="270"/>
      <c r="AA1047404" s="268"/>
      <c r="AC1047404" s="269"/>
    </row>
    <row r="1047405" spans="1:29" s="119" customFormat="1">
      <c r="A1047405" s="254"/>
      <c r="B1047405" s="198"/>
      <c r="C1047405" s="265"/>
      <c r="D1047405" s="265"/>
      <c r="E1047405" s="198"/>
      <c r="G1047405" s="198"/>
      <c r="H1047405" s="198"/>
      <c r="I1047405" s="198"/>
      <c r="J1047405" s="198"/>
      <c r="K1047405" s="198"/>
      <c r="M1047405" s="198"/>
      <c r="N1047405" s="198"/>
      <c r="P1047405" s="2"/>
      <c r="U1047405" s="270"/>
      <c r="AA1047405" s="268"/>
      <c r="AC1047405" s="269"/>
    </row>
    <row r="1047406" spans="1:29" s="119" customFormat="1">
      <c r="A1047406" s="254"/>
      <c r="B1047406" s="198"/>
      <c r="C1047406" s="265"/>
      <c r="D1047406" s="265"/>
      <c r="E1047406" s="198"/>
      <c r="G1047406" s="198"/>
      <c r="H1047406" s="198"/>
      <c r="I1047406" s="198"/>
      <c r="J1047406" s="198"/>
      <c r="K1047406" s="198"/>
      <c r="M1047406" s="198"/>
      <c r="N1047406" s="198"/>
      <c r="P1047406" s="2"/>
      <c r="U1047406" s="270"/>
      <c r="AA1047406" s="268"/>
      <c r="AC1047406" s="269"/>
    </row>
    <row r="1047407" spans="1:29" s="119" customFormat="1">
      <c r="A1047407" s="254"/>
      <c r="B1047407" s="198"/>
      <c r="C1047407" s="265"/>
      <c r="D1047407" s="265"/>
      <c r="E1047407" s="198"/>
      <c r="G1047407" s="198"/>
      <c r="H1047407" s="198"/>
      <c r="I1047407" s="198"/>
      <c r="J1047407" s="198"/>
      <c r="K1047407" s="198"/>
      <c r="M1047407" s="198"/>
      <c r="N1047407" s="198"/>
      <c r="P1047407" s="2"/>
      <c r="U1047407" s="270"/>
      <c r="AA1047407" s="268"/>
      <c r="AC1047407" s="269"/>
    </row>
    <row r="1047408" spans="1:29" s="119" customFormat="1">
      <c r="A1047408" s="254"/>
      <c r="B1047408" s="198"/>
      <c r="C1047408" s="265"/>
      <c r="D1047408" s="265"/>
      <c r="E1047408" s="198"/>
      <c r="G1047408" s="198"/>
      <c r="H1047408" s="198"/>
      <c r="I1047408" s="198"/>
      <c r="J1047408" s="198"/>
      <c r="K1047408" s="198"/>
      <c r="M1047408" s="198"/>
      <c r="N1047408" s="198"/>
      <c r="P1047408" s="2"/>
      <c r="U1047408" s="270"/>
      <c r="AA1047408" s="268"/>
      <c r="AC1047408" s="269"/>
    </row>
    <row r="1047409" spans="1:29" s="119" customFormat="1">
      <c r="A1047409" s="254"/>
      <c r="B1047409" s="198"/>
      <c r="C1047409" s="265"/>
      <c r="D1047409" s="265"/>
      <c r="E1047409" s="198"/>
      <c r="G1047409" s="198"/>
      <c r="H1047409" s="198"/>
      <c r="I1047409" s="198"/>
      <c r="J1047409" s="198"/>
      <c r="K1047409" s="198"/>
      <c r="M1047409" s="198"/>
      <c r="N1047409" s="198"/>
      <c r="P1047409" s="2"/>
      <c r="U1047409" s="270"/>
      <c r="AA1047409" s="268"/>
      <c r="AC1047409" s="269"/>
    </row>
    <row r="1047410" spans="1:29" s="119" customFormat="1">
      <c r="A1047410" s="254"/>
      <c r="B1047410" s="198"/>
      <c r="C1047410" s="265"/>
      <c r="D1047410" s="265"/>
      <c r="E1047410" s="198"/>
      <c r="G1047410" s="198"/>
      <c r="H1047410" s="198"/>
      <c r="I1047410" s="198"/>
      <c r="J1047410" s="198"/>
      <c r="K1047410" s="198"/>
      <c r="M1047410" s="198"/>
      <c r="N1047410" s="198"/>
      <c r="P1047410" s="2"/>
      <c r="U1047410" s="270"/>
      <c r="AA1047410" s="268"/>
      <c r="AC1047410" s="269"/>
    </row>
    <row r="1047411" spans="1:29" s="119" customFormat="1">
      <c r="A1047411" s="254"/>
      <c r="B1047411" s="198"/>
      <c r="C1047411" s="265"/>
      <c r="D1047411" s="265"/>
      <c r="E1047411" s="198"/>
      <c r="G1047411" s="198"/>
      <c r="H1047411" s="198"/>
      <c r="I1047411" s="198"/>
      <c r="J1047411" s="198"/>
      <c r="K1047411" s="198"/>
      <c r="M1047411" s="198"/>
      <c r="N1047411" s="198"/>
      <c r="P1047411" s="2"/>
      <c r="U1047411" s="270"/>
      <c r="AA1047411" s="268"/>
      <c r="AC1047411" s="269"/>
    </row>
    <row r="1047412" spans="1:29" s="119" customFormat="1">
      <c r="A1047412" s="254"/>
      <c r="B1047412" s="198"/>
      <c r="C1047412" s="265"/>
      <c r="D1047412" s="265"/>
      <c r="E1047412" s="198"/>
      <c r="G1047412" s="198"/>
      <c r="H1047412" s="198"/>
      <c r="I1047412" s="198"/>
      <c r="J1047412" s="198"/>
      <c r="K1047412" s="198"/>
      <c r="M1047412" s="198"/>
      <c r="N1047412" s="198"/>
      <c r="P1047412" s="2"/>
      <c r="U1047412" s="270"/>
      <c r="AA1047412" s="268"/>
      <c r="AC1047412" s="269"/>
    </row>
    <row r="1047413" spans="1:29" s="119" customFormat="1">
      <c r="A1047413" s="254"/>
      <c r="B1047413" s="198"/>
      <c r="C1047413" s="265"/>
      <c r="D1047413" s="265"/>
      <c r="E1047413" s="198"/>
      <c r="G1047413" s="198"/>
      <c r="H1047413" s="198"/>
      <c r="I1047413" s="198"/>
      <c r="J1047413" s="198"/>
      <c r="K1047413" s="198"/>
      <c r="M1047413" s="198"/>
      <c r="N1047413" s="198"/>
      <c r="P1047413" s="2"/>
      <c r="U1047413" s="270"/>
      <c r="AA1047413" s="268"/>
      <c r="AC1047413" s="269"/>
    </row>
    <row r="1047414" spans="1:29" s="119" customFormat="1">
      <c r="A1047414" s="254"/>
      <c r="B1047414" s="198"/>
      <c r="C1047414" s="265"/>
      <c r="D1047414" s="265"/>
      <c r="E1047414" s="198"/>
      <c r="G1047414" s="198"/>
      <c r="H1047414" s="198"/>
      <c r="I1047414" s="198"/>
      <c r="J1047414" s="198"/>
      <c r="K1047414" s="198"/>
      <c r="M1047414" s="198"/>
      <c r="N1047414" s="198"/>
      <c r="P1047414" s="2"/>
      <c r="U1047414" s="270"/>
      <c r="AA1047414" s="268"/>
      <c r="AC1047414" s="269"/>
    </row>
    <row r="1047415" spans="1:29" s="119" customFormat="1">
      <c r="A1047415" s="254"/>
      <c r="B1047415" s="198"/>
      <c r="C1047415" s="265"/>
      <c r="D1047415" s="265"/>
      <c r="E1047415" s="198"/>
      <c r="G1047415" s="198"/>
      <c r="H1047415" s="198"/>
      <c r="I1047415" s="198"/>
      <c r="J1047415" s="198"/>
      <c r="K1047415" s="198"/>
      <c r="M1047415" s="198"/>
      <c r="N1047415" s="198"/>
      <c r="P1047415" s="2"/>
      <c r="U1047415" s="270"/>
      <c r="AA1047415" s="268"/>
      <c r="AC1047415" s="269"/>
    </row>
    <row r="1047416" spans="1:29" s="119" customFormat="1">
      <c r="A1047416" s="254"/>
      <c r="B1047416" s="198"/>
      <c r="C1047416" s="265"/>
      <c r="D1047416" s="265"/>
      <c r="E1047416" s="198"/>
      <c r="G1047416" s="198"/>
      <c r="H1047416" s="198"/>
      <c r="I1047416" s="198"/>
      <c r="J1047416" s="198"/>
      <c r="K1047416" s="198"/>
      <c r="M1047416" s="198"/>
      <c r="N1047416" s="198"/>
      <c r="P1047416" s="2"/>
      <c r="U1047416" s="270"/>
      <c r="AA1047416" s="268"/>
      <c r="AC1047416" s="269"/>
    </row>
    <row r="1047417" spans="1:29" s="119" customFormat="1">
      <c r="A1047417" s="254"/>
      <c r="B1047417" s="198"/>
      <c r="C1047417" s="265"/>
      <c r="D1047417" s="265"/>
      <c r="E1047417" s="198"/>
      <c r="G1047417" s="198"/>
      <c r="H1047417" s="198"/>
      <c r="I1047417" s="198"/>
      <c r="J1047417" s="198"/>
      <c r="K1047417" s="198"/>
      <c r="M1047417" s="198"/>
      <c r="N1047417" s="198"/>
      <c r="P1047417" s="2"/>
      <c r="U1047417" s="270"/>
      <c r="AA1047417" s="268"/>
      <c r="AC1047417" s="269"/>
    </row>
    <row r="1047418" spans="1:29" s="119" customFormat="1">
      <c r="A1047418" s="254"/>
      <c r="B1047418" s="198"/>
      <c r="C1047418" s="265"/>
      <c r="D1047418" s="265"/>
      <c r="E1047418" s="198"/>
      <c r="G1047418" s="198"/>
      <c r="H1047418" s="198"/>
      <c r="I1047418" s="198"/>
      <c r="J1047418" s="198"/>
      <c r="K1047418" s="198"/>
      <c r="M1047418" s="198"/>
      <c r="N1047418" s="198"/>
      <c r="P1047418" s="2"/>
      <c r="U1047418" s="270"/>
      <c r="AA1047418" s="268"/>
      <c r="AC1047418" s="269"/>
    </row>
    <row r="1047419" spans="1:29" s="119" customFormat="1">
      <c r="A1047419" s="254"/>
      <c r="B1047419" s="198"/>
      <c r="C1047419" s="265"/>
      <c r="D1047419" s="265"/>
      <c r="E1047419" s="198"/>
      <c r="G1047419" s="198"/>
      <c r="H1047419" s="198"/>
      <c r="I1047419" s="198"/>
      <c r="J1047419" s="198"/>
      <c r="K1047419" s="198"/>
      <c r="M1047419" s="198"/>
      <c r="N1047419" s="198"/>
      <c r="P1047419" s="2"/>
      <c r="U1047419" s="270"/>
      <c r="AA1047419" s="268"/>
      <c r="AC1047419" s="269"/>
    </row>
    <row r="1047420" spans="1:29" s="119" customFormat="1">
      <c r="A1047420" s="254"/>
      <c r="B1047420" s="198"/>
      <c r="C1047420" s="265"/>
      <c r="D1047420" s="265"/>
      <c r="E1047420" s="198"/>
      <c r="G1047420" s="198"/>
      <c r="H1047420" s="198"/>
      <c r="I1047420" s="198"/>
      <c r="J1047420" s="198"/>
      <c r="K1047420" s="198"/>
      <c r="M1047420" s="198"/>
      <c r="N1047420" s="198"/>
      <c r="P1047420" s="2"/>
      <c r="U1047420" s="270"/>
      <c r="AA1047420" s="268"/>
      <c r="AC1047420" s="269"/>
    </row>
    <row r="1047421" spans="1:29" s="119" customFormat="1">
      <c r="A1047421" s="254"/>
      <c r="B1047421" s="198"/>
      <c r="C1047421" s="265"/>
      <c r="D1047421" s="265"/>
      <c r="E1047421" s="198"/>
      <c r="G1047421" s="198"/>
      <c r="H1047421" s="198"/>
      <c r="I1047421" s="198"/>
      <c r="J1047421" s="198"/>
      <c r="K1047421" s="198"/>
      <c r="M1047421" s="198"/>
      <c r="N1047421" s="198"/>
      <c r="P1047421" s="2"/>
      <c r="U1047421" s="270"/>
      <c r="AA1047421" s="268"/>
      <c r="AC1047421" s="269"/>
    </row>
    <row r="1047422" spans="1:29" s="119" customFormat="1">
      <c r="A1047422" s="254"/>
      <c r="B1047422" s="198"/>
      <c r="C1047422" s="265"/>
      <c r="D1047422" s="265"/>
      <c r="E1047422" s="198"/>
      <c r="G1047422" s="198"/>
      <c r="H1047422" s="198"/>
      <c r="I1047422" s="198"/>
      <c r="J1047422" s="198"/>
      <c r="K1047422" s="198"/>
      <c r="M1047422" s="198"/>
      <c r="N1047422" s="198"/>
      <c r="P1047422" s="2"/>
      <c r="U1047422" s="270"/>
      <c r="AA1047422" s="268"/>
      <c r="AC1047422" s="269"/>
    </row>
    <row r="1047423" spans="1:29" s="119" customFormat="1">
      <c r="A1047423" s="254"/>
      <c r="B1047423" s="198"/>
      <c r="C1047423" s="265"/>
      <c r="D1047423" s="265"/>
      <c r="E1047423" s="198"/>
      <c r="G1047423" s="198"/>
      <c r="H1047423" s="198"/>
      <c r="I1047423" s="198"/>
      <c r="J1047423" s="198"/>
      <c r="K1047423" s="198"/>
      <c r="M1047423" s="198"/>
      <c r="N1047423" s="198"/>
      <c r="P1047423" s="2"/>
      <c r="U1047423" s="270"/>
      <c r="AA1047423" s="268"/>
      <c r="AC1047423" s="269"/>
    </row>
    <row r="1047424" spans="1:29" s="119" customFormat="1">
      <c r="A1047424" s="254"/>
      <c r="B1047424" s="198"/>
      <c r="C1047424" s="265"/>
      <c r="D1047424" s="265"/>
      <c r="E1047424" s="198"/>
      <c r="G1047424" s="198"/>
      <c r="H1047424" s="198"/>
      <c r="I1047424" s="198"/>
      <c r="J1047424" s="198"/>
      <c r="K1047424" s="198"/>
      <c r="M1047424" s="198"/>
      <c r="N1047424" s="198"/>
      <c r="P1047424" s="2"/>
      <c r="U1047424" s="270"/>
      <c r="AA1047424" s="268"/>
      <c r="AC1047424" s="269"/>
    </row>
    <row r="1047425" spans="1:29" s="119" customFormat="1">
      <c r="A1047425" s="254"/>
      <c r="B1047425" s="198"/>
      <c r="C1047425" s="265"/>
      <c r="D1047425" s="265"/>
      <c r="E1047425" s="198"/>
      <c r="G1047425" s="198"/>
      <c r="H1047425" s="198"/>
      <c r="I1047425" s="198"/>
      <c r="J1047425" s="198"/>
      <c r="K1047425" s="198"/>
      <c r="M1047425" s="198"/>
      <c r="N1047425" s="198"/>
      <c r="P1047425" s="2"/>
      <c r="U1047425" s="270"/>
      <c r="AA1047425" s="268"/>
      <c r="AC1047425" s="269"/>
    </row>
    <row r="1047426" spans="1:29" s="119" customFormat="1">
      <c r="A1047426" s="254"/>
      <c r="B1047426" s="198"/>
      <c r="C1047426" s="265"/>
      <c r="D1047426" s="265"/>
      <c r="E1047426" s="198"/>
      <c r="G1047426" s="198"/>
      <c r="H1047426" s="198"/>
      <c r="I1047426" s="198"/>
      <c r="J1047426" s="198"/>
      <c r="K1047426" s="198"/>
      <c r="M1047426" s="198"/>
      <c r="N1047426" s="198"/>
      <c r="P1047426" s="2"/>
      <c r="U1047426" s="270"/>
      <c r="AA1047426" s="268"/>
      <c r="AC1047426" s="269"/>
    </row>
    <row r="1047427" spans="1:29" s="119" customFormat="1">
      <c r="A1047427" s="254"/>
      <c r="B1047427" s="198"/>
      <c r="C1047427" s="265"/>
      <c r="D1047427" s="265"/>
      <c r="E1047427" s="198"/>
      <c r="G1047427" s="198"/>
      <c r="H1047427" s="198"/>
      <c r="I1047427" s="198"/>
      <c r="J1047427" s="198"/>
      <c r="K1047427" s="198"/>
      <c r="M1047427" s="198"/>
      <c r="N1047427" s="198"/>
      <c r="P1047427" s="2"/>
      <c r="U1047427" s="270"/>
      <c r="AA1047427" s="268"/>
      <c r="AC1047427" s="269"/>
    </row>
    <row r="1047428" spans="1:29" s="119" customFormat="1">
      <c r="A1047428" s="254"/>
      <c r="B1047428" s="198"/>
      <c r="C1047428" s="265"/>
      <c r="D1047428" s="265"/>
      <c r="E1047428" s="198"/>
      <c r="G1047428" s="198"/>
      <c r="H1047428" s="198"/>
      <c r="I1047428" s="198"/>
      <c r="J1047428" s="198"/>
      <c r="K1047428" s="198"/>
      <c r="M1047428" s="198"/>
      <c r="N1047428" s="198"/>
      <c r="P1047428" s="2"/>
      <c r="U1047428" s="270"/>
      <c r="AA1047428" s="268"/>
      <c r="AC1047428" s="269"/>
    </row>
    <row r="1047429" spans="1:29" s="119" customFormat="1">
      <c r="A1047429" s="254"/>
      <c r="B1047429" s="198"/>
      <c r="C1047429" s="265"/>
      <c r="D1047429" s="265"/>
      <c r="E1047429" s="198"/>
      <c r="G1047429" s="198"/>
      <c r="H1047429" s="198"/>
      <c r="I1047429" s="198"/>
      <c r="J1047429" s="198"/>
      <c r="K1047429" s="198"/>
      <c r="M1047429" s="198"/>
      <c r="N1047429" s="198"/>
      <c r="P1047429" s="2"/>
      <c r="U1047429" s="270"/>
      <c r="AA1047429" s="268"/>
      <c r="AC1047429" s="269"/>
    </row>
    <row r="1047430" spans="1:29" s="119" customFormat="1">
      <c r="A1047430" s="254"/>
      <c r="B1047430" s="198"/>
      <c r="C1047430" s="265"/>
      <c r="D1047430" s="265"/>
      <c r="E1047430" s="198"/>
      <c r="G1047430" s="198"/>
      <c r="H1047430" s="198"/>
      <c r="I1047430" s="198"/>
      <c r="J1047430" s="198"/>
      <c r="K1047430" s="198"/>
      <c r="M1047430" s="198"/>
      <c r="N1047430" s="198"/>
      <c r="P1047430" s="2"/>
      <c r="U1047430" s="270"/>
      <c r="AA1047430" s="268"/>
      <c r="AC1047430" s="269"/>
    </row>
    <row r="1047431" spans="1:29" s="119" customFormat="1">
      <c r="A1047431" s="254"/>
      <c r="B1047431" s="198"/>
      <c r="C1047431" s="265"/>
      <c r="D1047431" s="265"/>
      <c r="E1047431" s="198"/>
      <c r="G1047431" s="198"/>
      <c r="H1047431" s="198"/>
      <c r="I1047431" s="198"/>
      <c r="J1047431" s="198"/>
      <c r="K1047431" s="198"/>
      <c r="M1047431" s="198"/>
      <c r="N1047431" s="198"/>
      <c r="P1047431" s="2"/>
      <c r="U1047431" s="270"/>
      <c r="AA1047431" s="268"/>
      <c r="AC1047431" s="269"/>
    </row>
    <row r="1047432" spans="1:29" s="119" customFormat="1">
      <c r="A1047432" s="254"/>
      <c r="B1047432" s="198"/>
      <c r="C1047432" s="265"/>
      <c r="D1047432" s="265"/>
      <c r="E1047432" s="198"/>
      <c r="G1047432" s="198"/>
      <c r="H1047432" s="198"/>
      <c r="I1047432" s="198"/>
      <c r="J1047432" s="198"/>
      <c r="K1047432" s="198"/>
      <c r="M1047432" s="198"/>
      <c r="N1047432" s="198"/>
      <c r="P1047432" s="2"/>
      <c r="U1047432" s="270"/>
      <c r="AA1047432" s="268"/>
      <c r="AC1047432" s="269"/>
    </row>
    <row r="1047433" spans="1:29" s="119" customFormat="1">
      <c r="A1047433" s="254"/>
      <c r="B1047433" s="198"/>
      <c r="C1047433" s="265"/>
      <c r="D1047433" s="265"/>
      <c r="E1047433" s="198"/>
      <c r="G1047433" s="198"/>
      <c r="H1047433" s="198"/>
      <c r="I1047433" s="198"/>
      <c r="J1047433" s="198"/>
      <c r="K1047433" s="198"/>
      <c r="M1047433" s="198"/>
      <c r="N1047433" s="198"/>
      <c r="P1047433" s="2"/>
      <c r="U1047433" s="270"/>
      <c r="AA1047433" s="268"/>
      <c r="AC1047433" s="269"/>
    </row>
    <row r="1047434" spans="1:29" s="119" customFormat="1">
      <c r="A1047434" s="254"/>
      <c r="B1047434" s="198"/>
      <c r="C1047434" s="265"/>
      <c r="D1047434" s="265"/>
      <c r="E1047434" s="198"/>
      <c r="G1047434" s="198"/>
      <c r="H1047434" s="198"/>
      <c r="I1047434" s="198"/>
      <c r="J1047434" s="198"/>
      <c r="K1047434" s="198"/>
      <c r="M1047434" s="198"/>
      <c r="N1047434" s="198"/>
      <c r="P1047434" s="2"/>
      <c r="U1047434" s="270"/>
      <c r="AA1047434" s="268"/>
      <c r="AC1047434" s="269"/>
    </row>
    <row r="1047435" spans="1:29" s="119" customFormat="1">
      <c r="A1047435" s="254"/>
      <c r="B1047435" s="198"/>
      <c r="C1047435" s="265"/>
      <c r="D1047435" s="265"/>
      <c r="E1047435" s="198"/>
      <c r="G1047435" s="198"/>
      <c r="H1047435" s="198"/>
      <c r="I1047435" s="198"/>
      <c r="J1047435" s="198"/>
      <c r="K1047435" s="198"/>
      <c r="M1047435" s="198"/>
      <c r="N1047435" s="198"/>
      <c r="P1047435" s="2"/>
      <c r="U1047435" s="270"/>
      <c r="AA1047435" s="268"/>
      <c r="AC1047435" s="269"/>
    </row>
    <row r="1047436" spans="1:29" s="119" customFormat="1">
      <c r="A1047436" s="254"/>
      <c r="B1047436" s="198"/>
      <c r="C1047436" s="265"/>
      <c r="D1047436" s="265"/>
      <c r="E1047436" s="198"/>
      <c r="G1047436" s="198"/>
      <c r="H1047436" s="198"/>
      <c r="I1047436" s="198"/>
      <c r="J1047436" s="198"/>
      <c r="K1047436" s="198"/>
      <c r="M1047436" s="198"/>
      <c r="N1047436" s="198"/>
      <c r="P1047436" s="2"/>
      <c r="U1047436" s="270"/>
      <c r="AA1047436" s="268"/>
      <c r="AC1047436" s="269"/>
    </row>
    <row r="1047437" spans="1:29" s="119" customFormat="1">
      <c r="A1047437" s="254"/>
      <c r="B1047437" s="198"/>
      <c r="C1047437" s="265"/>
      <c r="D1047437" s="265"/>
      <c r="E1047437" s="198"/>
      <c r="G1047437" s="198"/>
      <c r="H1047437" s="198"/>
      <c r="I1047437" s="198"/>
      <c r="J1047437" s="198"/>
      <c r="K1047437" s="198"/>
      <c r="M1047437" s="198"/>
      <c r="N1047437" s="198"/>
      <c r="P1047437" s="2"/>
      <c r="U1047437" s="270"/>
      <c r="AA1047437" s="268"/>
      <c r="AC1047437" s="269"/>
    </row>
    <row r="1047438" spans="1:29" s="119" customFormat="1">
      <c r="A1047438" s="254"/>
      <c r="B1047438" s="198"/>
      <c r="C1047438" s="265"/>
      <c r="D1047438" s="265"/>
      <c r="E1047438" s="198"/>
      <c r="G1047438" s="198"/>
      <c r="H1047438" s="198"/>
      <c r="I1047438" s="198"/>
      <c r="J1047438" s="198"/>
      <c r="K1047438" s="198"/>
      <c r="M1047438" s="198"/>
      <c r="N1047438" s="198"/>
      <c r="P1047438" s="2"/>
      <c r="U1047438" s="270"/>
      <c r="AA1047438" s="268"/>
      <c r="AC1047438" s="269"/>
    </row>
    <row r="1047439" spans="1:29" s="119" customFormat="1">
      <c r="A1047439" s="254"/>
      <c r="B1047439" s="198"/>
      <c r="C1047439" s="265"/>
      <c r="D1047439" s="265"/>
      <c r="E1047439" s="198"/>
      <c r="G1047439" s="198"/>
      <c r="H1047439" s="198"/>
      <c r="I1047439" s="198"/>
      <c r="J1047439" s="198"/>
      <c r="K1047439" s="198"/>
      <c r="M1047439" s="198"/>
      <c r="N1047439" s="198"/>
      <c r="P1047439" s="2"/>
      <c r="U1047439" s="270"/>
      <c r="AA1047439" s="268"/>
      <c r="AC1047439" s="269"/>
    </row>
    <row r="1047440" spans="1:29" s="119" customFormat="1">
      <c r="A1047440" s="254"/>
      <c r="B1047440" s="198"/>
      <c r="C1047440" s="265"/>
      <c r="D1047440" s="265"/>
      <c r="E1047440" s="198"/>
      <c r="G1047440" s="198"/>
      <c r="H1047440" s="198"/>
      <c r="I1047440" s="198"/>
      <c r="J1047440" s="198"/>
      <c r="K1047440" s="198"/>
      <c r="M1047440" s="198"/>
      <c r="N1047440" s="198"/>
      <c r="P1047440" s="2"/>
      <c r="U1047440" s="270"/>
      <c r="AA1047440" s="268"/>
      <c r="AC1047440" s="269"/>
    </row>
    <row r="1047441" spans="1:29" s="119" customFormat="1">
      <c r="A1047441" s="254"/>
      <c r="B1047441" s="198"/>
      <c r="C1047441" s="265"/>
      <c r="D1047441" s="265"/>
      <c r="E1047441" s="198"/>
      <c r="G1047441" s="198"/>
      <c r="H1047441" s="198"/>
      <c r="I1047441" s="198"/>
      <c r="J1047441" s="198"/>
      <c r="K1047441" s="198"/>
      <c r="M1047441" s="198"/>
      <c r="N1047441" s="198"/>
      <c r="P1047441" s="2"/>
      <c r="U1047441" s="270"/>
      <c r="AA1047441" s="268"/>
      <c r="AC1047441" s="269"/>
    </row>
    <row r="1047442" spans="1:29" s="119" customFormat="1">
      <c r="A1047442" s="254"/>
      <c r="B1047442" s="198"/>
      <c r="C1047442" s="265"/>
      <c r="D1047442" s="265"/>
      <c r="E1047442" s="198"/>
      <c r="G1047442" s="198"/>
      <c r="H1047442" s="198"/>
      <c r="I1047442" s="198"/>
      <c r="J1047442" s="198"/>
      <c r="K1047442" s="198"/>
      <c r="M1047442" s="198"/>
      <c r="N1047442" s="198"/>
      <c r="P1047442" s="2"/>
      <c r="U1047442" s="270"/>
      <c r="AA1047442" s="268"/>
      <c r="AC1047442" s="269"/>
    </row>
    <row r="1047443" spans="1:29" s="119" customFormat="1">
      <c r="A1047443" s="254"/>
      <c r="B1047443" s="198"/>
      <c r="C1047443" s="265"/>
      <c r="D1047443" s="265"/>
      <c r="E1047443" s="198"/>
      <c r="G1047443" s="198"/>
      <c r="H1047443" s="198"/>
      <c r="I1047443" s="198"/>
      <c r="J1047443" s="198"/>
      <c r="K1047443" s="198"/>
      <c r="M1047443" s="198"/>
      <c r="N1047443" s="198"/>
      <c r="P1047443" s="2"/>
      <c r="U1047443" s="270"/>
      <c r="AA1047443" s="268"/>
      <c r="AC1047443" s="269"/>
    </row>
    <row r="1047444" spans="1:29" s="119" customFormat="1">
      <c r="A1047444" s="254"/>
      <c r="B1047444" s="198"/>
      <c r="C1047444" s="265"/>
      <c r="D1047444" s="265"/>
      <c r="E1047444" s="198"/>
      <c r="G1047444" s="198"/>
      <c r="H1047444" s="198"/>
      <c r="I1047444" s="198"/>
      <c r="J1047444" s="198"/>
      <c r="K1047444" s="198"/>
      <c r="M1047444" s="198"/>
      <c r="N1047444" s="198"/>
      <c r="P1047444" s="2"/>
      <c r="U1047444" s="270"/>
      <c r="AA1047444" s="268"/>
      <c r="AC1047444" s="269"/>
    </row>
    <row r="1047445" spans="1:29" s="119" customFormat="1">
      <c r="A1047445" s="254"/>
      <c r="B1047445" s="198"/>
      <c r="C1047445" s="265"/>
      <c r="D1047445" s="265"/>
      <c r="E1047445" s="198"/>
      <c r="G1047445" s="198"/>
      <c r="H1047445" s="198"/>
      <c r="I1047445" s="198"/>
      <c r="J1047445" s="198"/>
      <c r="K1047445" s="198"/>
      <c r="M1047445" s="198"/>
      <c r="N1047445" s="198"/>
      <c r="P1047445" s="2"/>
      <c r="U1047445" s="270"/>
      <c r="AA1047445" s="268"/>
      <c r="AC1047445" s="269"/>
    </row>
    <row r="1047446" spans="1:29" s="119" customFormat="1">
      <c r="A1047446" s="254"/>
      <c r="B1047446" s="198"/>
      <c r="C1047446" s="265"/>
      <c r="D1047446" s="265"/>
      <c r="E1047446" s="198"/>
      <c r="G1047446" s="198"/>
      <c r="H1047446" s="198"/>
      <c r="I1047446" s="198"/>
      <c r="J1047446" s="198"/>
      <c r="K1047446" s="198"/>
      <c r="M1047446" s="198"/>
      <c r="N1047446" s="198"/>
      <c r="P1047446" s="2"/>
      <c r="U1047446" s="270"/>
      <c r="AA1047446" s="268"/>
      <c r="AC1047446" s="269"/>
    </row>
    <row r="1047447" spans="1:29" s="119" customFormat="1">
      <c r="A1047447" s="254"/>
      <c r="B1047447" s="198"/>
      <c r="C1047447" s="265"/>
      <c r="D1047447" s="265"/>
      <c r="E1047447" s="198"/>
      <c r="G1047447" s="198"/>
      <c r="H1047447" s="198"/>
      <c r="I1047447" s="198"/>
      <c r="J1047447" s="198"/>
      <c r="K1047447" s="198"/>
      <c r="M1047447" s="198"/>
      <c r="N1047447" s="198"/>
      <c r="P1047447" s="2"/>
      <c r="U1047447" s="270"/>
      <c r="AA1047447" s="268"/>
      <c r="AC1047447" s="269"/>
    </row>
    <row r="1047448" spans="1:29" s="119" customFormat="1">
      <c r="A1047448" s="254"/>
      <c r="B1047448" s="198"/>
      <c r="C1047448" s="265"/>
      <c r="D1047448" s="265"/>
      <c r="E1047448" s="198"/>
      <c r="G1047448" s="198"/>
      <c r="H1047448" s="198"/>
      <c r="I1047448" s="198"/>
      <c r="J1047448" s="198"/>
      <c r="K1047448" s="198"/>
      <c r="M1047448" s="198"/>
      <c r="N1047448" s="198"/>
      <c r="P1047448" s="2"/>
      <c r="U1047448" s="270"/>
      <c r="AA1047448" s="268"/>
      <c r="AC1047448" s="269"/>
    </row>
    <row r="1047449" spans="1:29" s="119" customFormat="1">
      <c r="A1047449" s="254"/>
      <c r="B1047449" s="198"/>
      <c r="C1047449" s="265"/>
      <c r="D1047449" s="265"/>
      <c r="E1047449" s="198"/>
      <c r="G1047449" s="198"/>
      <c r="H1047449" s="198"/>
      <c r="I1047449" s="198"/>
      <c r="J1047449" s="198"/>
      <c r="K1047449" s="198"/>
      <c r="M1047449" s="198"/>
      <c r="N1047449" s="198"/>
      <c r="P1047449" s="2"/>
      <c r="U1047449" s="270"/>
      <c r="AA1047449" s="268"/>
      <c r="AC1047449" s="269"/>
    </row>
    <row r="1047450" spans="1:29" s="119" customFormat="1">
      <c r="A1047450" s="254"/>
      <c r="B1047450" s="198"/>
      <c r="C1047450" s="265"/>
      <c r="D1047450" s="265"/>
      <c r="E1047450" s="198"/>
      <c r="G1047450" s="198"/>
      <c r="H1047450" s="198"/>
      <c r="I1047450" s="198"/>
      <c r="J1047450" s="198"/>
      <c r="K1047450" s="198"/>
      <c r="M1047450" s="198"/>
      <c r="N1047450" s="198"/>
      <c r="P1047450" s="2"/>
      <c r="U1047450" s="270"/>
      <c r="AA1047450" s="268"/>
      <c r="AC1047450" s="269"/>
    </row>
    <row r="1047451" spans="1:29" s="119" customFormat="1">
      <c r="A1047451" s="254"/>
      <c r="B1047451" s="198"/>
      <c r="C1047451" s="265"/>
      <c r="D1047451" s="265"/>
      <c r="E1047451" s="198"/>
      <c r="G1047451" s="198"/>
      <c r="H1047451" s="198"/>
      <c r="I1047451" s="198"/>
      <c r="J1047451" s="198"/>
      <c r="K1047451" s="198"/>
      <c r="M1047451" s="198"/>
      <c r="N1047451" s="198"/>
      <c r="P1047451" s="2"/>
      <c r="U1047451" s="270"/>
      <c r="AA1047451" s="268"/>
      <c r="AC1047451" s="269"/>
    </row>
    <row r="1047452" spans="1:29" s="119" customFormat="1">
      <c r="A1047452" s="254"/>
      <c r="B1047452" s="198"/>
      <c r="C1047452" s="265"/>
      <c r="D1047452" s="265"/>
      <c r="E1047452" s="198"/>
      <c r="G1047452" s="198"/>
      <c r="H1047452" s="198"/>
      <c r="I1047452" s="198"/>
      <c r="J1047452" s="198"/>
      <c r="K1047452" s="198"/>
      <c r="M1047452" s="198"/>
      <c r="N1047452" s="198"/>
      <c r="P1047452" s="2"/>
      <c r="U1047452" s="270"/>
      <c r="AA1047452" s="268"/>
      <c r="AC1047452" s="269"/>
    </row>
    <row r="1047453" spans="1:29" s="119" customFormat="1">
      <c r="A1047453" s="254"/>
      <c r="B1047453" s="198"/>
      <c r="C1047453" s="265"/>
      <c r="D1047453" s="265"/>
      <c r="E1047453" s="198"/>
      <c r="G1047453" s="198"/>
      <c r="H1047453" s="198"/>
      <c r="I1047453" s="198"/>
      <c r="J1047453" s="198"/>
      <c r="K1047453" s="198"/>
      <c r="M1047453" s="198"/>
      <c r="N1047453" s="198"/>
      <c r="P1047453" s="2"/>
      <c r="U1047453" s="270"/>
      <c r="AA1047453" s="268"/>
      <c r="AC1047453" s="269"/>
    </row>
    <row r="1047454" spans="1:29" s="119" customFormat="1">
      <c r="A1047454" s="254"/>
      <c r="B1047454" s="198"/>
      <c r="C1047454" s="265"/>
      <c r="D1047454" s="265"/>
      <c r="E1047454" s="198"/>
      <c r="G1047454" s="198"/>
      <c r="H1047454" s="198"/>
      <c r="I1047454" s="198"/>
      <c r="J1047454" s="198"/>
      <c r="K1047454" s="198"/>
      <c r="M1047454" s="198"/>
      <c r="N1047454" s="198"/>
      <c r="P1047454" s="2"/>
      <c r="U1047454" s="270"/>
      <c r="AA1047454" s="268"/>
      <c r="AC1047454" s="269"/>
    </row>
    <row r="1047455" spans="1:29" s="119" customFormat="1">
      <c r="A1047455" s="254"/>
      <c r="B1047455" s="198"/>
      <c r="C1047455" s="265"/>
      <c r="D1047455" s="265"/>
      <c r="E1047455" s="198"/>
      <c r="G1047455" s="198"/>
      <c r="H1047455" s="198"/>
      <c r="I1047455" s="198"/>
      <c r="J1047455" s="198"/>
      <c r="K1047455" s="198"/>
      <c r="M1047455" s="198"/>
      <c r="N1047455" s="198"/>
      <c r="P1047455" s="2"/>
      <c r="U1047455" s="270"/>
      <c r="AA1047455" s="268"/>
      <c r="AC1047455" s="269"/>
    </row>
    <row r="1047456" spans="1:29" s="119" customFormat="1">
      <c r="A1047456" s="254"/>
      <c r="B1047456" s="198"/>
      <c r="C1047456" s="265"/>
      <c r="D1047456" s="265"/>
      <c r="E1047456" s="198"/>
      <c r="G1047456" s="198"/>
      <c r="H1047456" s="198"/>
      <c r="I1047456" s="198"/>
      <c r="J1047456" s="198"/>
      <c r="K1047456" s="198"/>
      <c r="M1047456" s="198"/>
      <c r="N1047456" s="198"/>
      <c r="P1047456" s="2"/>
      <c r="U1047456" s="270"/>
      <c r="AA1047456" s="268"/>
      <c r="AC1047456" s="269"/>
    </row>
    <row r="1047457" spans="1:29" s="119" customFormat="1">
      <c r="A1047457" s="254"/>
      <c r="B1047457" s="198"/>
      <c r="C1047457" s="265"/>
      <c r="D1047457" s="265"/>
      <c r="E1047457" s="198"/>
      <c r="G1047457" s="198"/>
      <c r="H1047457" s="198"/>
      <c r="I1047457" s="198"/>
      <c r="J1047457" s="198"/>
      <c r="K1047457" s="198"/>
      <c r="M1047457" s="198"/>
      <c r="N1047457" s="198"/>
      <c r="P1047457" s="2"/>
      <c r="U1047457" s="270"/>
      <c r="AA1047457" s="268"/>
      <c r="AC1047457" s="269"/>
    </row>
    <row r="1047458" spans="1:29" s="119" customFormat="1">
      <c r="A1047458" s="254"/>
      <c r="B1047458" s="198"/>
      <c r="C1047458" s="265"/>
      <c r="D1047458" s="265"/>
      <c r="E1047458" s="198"/>
      <c r="G1047458" s="198"/>
      <c r="H1047458" s="198"/>
      <c r="I1047458" s="198"/>
      <c r="J1047458" s="198"/>
      <c r="K1047458" s="198"/>
      <c r="M1047458" s="198"/>
      <c r="N1047458" s="198"/>
      <c r="P1047458" s="2"/>
      <c r="U1047458" s="270"/>
      <c r="AA1047458" s="268"/>
      <c r="AC1047458" s="269"/>
    </row>
    <row r="1047459" spans="1:29" s="119" customFormat="1">
      <c r="A1047459" s="254"/>
      <c r="B1047459" s="198"/>
      <c r="C1047459" s="265"/>
      <c r="D1047459" s="265"/>
      <c r="E1047459" s="198"/>
      <c r="G1047459" s="198"/>
      <c r="H1047459" s="198"/>
      <c r="I1047459" s="198"/>
      <c r="J1047459" s="198"/>
      <c r="K1047459" s="198"/>
      <c r="M1047459" s="198"/>
      <c r="N1047459" s="198"/>
      <c r="P1047459" s="2"/>
      <c r="U1047459" s="270"/>
      <c r="AA1047459" s="268"/>
      <c r="AC1047459" s="269"/>
    </row>
    <row r="1047460" spans="1:29" s="119" customFormat="1">
      <c r="A1047460" s="254"/>
      <c r="B1047460" s="198"/>
      <c r="C1047460" s="265"/>
      <c r="D1047460" s="265"/>
      <c r="E1047460" s="198"/>
      <c r="G1047460" s="198"/>
      <c r="H1047460" s="198"/>
      <c r="I1047460" s="198"/>
      <c r="J1047460" s="198"/>
      <c r="K1047460" s="198"/>
      <c r="M1047460" s="198"/>
      <c r="N1047460" s="198"/>
      <c r="P1047460" s="2"/>
      <c r="U1047460" s="270"/>
      <c r="AA1047460" s="268"/>
      <c r="AC1047460" s="269"/>
    </row>
    <row r="1047461" spans="1:29" s="119" customFormat="1">
      <c r="A1047461" s="254"/>
      <c r="B1047461" s="198"/>
      <c r="C1047461" s="265"/>
      <c r="D1047461" s="265"/>
      <c r="E1047461" s="198"/>
      <c r="G1047461" s="198"/>
      <c r="H1047461" s="198"/>
      <c r="I1047461" s="198"/>
      <c r="J1047461" s="198"/>
      <c r="K1047461" s="198"/>
      <c r="M1047461" s="198"/>
      <c r="N1047461" s="198"/>
      <c r="P1047461" s="2"/>
      <c r="U1047461" s="270"/>
      <c r="AA1047461" s="268"/>
      <c r="AC1047461" s="269"/>
    </row>
    <row r="1047462" spans="1:29" s="119" customFormat="1">
      <c r="A1047462" s="254"/>
      <c r="B1047462" s="198"/>
      <c r="C1047462" s="265"/>
      <c r="D1047462" s="265"/>
      <c r="E1047462" s="198"/>
      <c r="G1047462" s="198"/>
      <c r="H1047462" s="198"/>
      <c r="I1047462" s="198"/>
      <c r="J1047462" s="198"/>
      <c r="K1047462" s="198"/>
      <c r="M1047462" s="198"/>
      <c r="N1047462" s="198"/>
      <c r="P1047462" s="2"/>
      <c r="U1047462" s="270"/>
      <c r="AA1047462" s="268"/>
      <c r="AC1047462" s="269"/>
    </row>
    <row r="1047463" spans="1:29" s="119" customFormat="1">
      <c r="A1047463" s="254"/>
      <c r="B1047463" s="198"/>
      <c r="C1047463" s="265"/>
      <c r="D1047463" s="265"/>
      <c r="E1047463" s="198"/>
      <c r="G1047463" s="198"/>
      <c r="H1047463" s="198"/>
      <c r="I1047463" s="198"/>
      <c r="J1047463" s="198"/>
      <c r="K1047463" s="198"/>
      <c r="M1047463" s="198"/>
      <c r="N1047463" s="198"/>
      <c r="P1047463" s="2"/>
      <c r="U1047463" s="270"/>
      <c r="AA1047463" s="268"/>
      <c r="AC1047463" s="269"/>
    </row>
    <row r="1047464" spans="1:29" s="119" customFormat="1">
      <c r="A1047464" s="254"/>
      <c r="B1047464" s="198"/>
      <c r="C1047464" s="265"/>
      <c r="D1047464" s="265"/>
      <c r="E1047464" s="198"/>
      <c r="G1047464" s="198"/>
      <c r="H1047464" s="198"/>
      <c r="I1047464" s="198"/>
      <c r="J1047464" s="198"/>
      <c r="K1047464" s="198"/>
      <c r="M1047464" s="198"/>
      <c r="N1047464" s="198"/>
      <c r="P1047464" s="2"/>
      <c r="U1047464" s="270"/>
      <c r="AA1047464" s="268"/>
      <c r="AC1047464" s="269"/>
    </row>
    <row r="1047465" spans="1:29" s="119" customFormat="1">
      <c r="A1047465" s="254"/>
      <c r="B1047465" s="198"/>
      <c r="C1047465" s="265"/>
      <c r="D1047465" s="265"/>
      <c r="E1047465" s="198"/>
      <c r="G1047465" s="198"/>
      <c r="H1047465" s="198"/>
      <c r="I1047465" s="198"/>
      <c r="J1047465" s="198"/>
      <c r="K1047465" s="198"/>
      <c r="M1047465" s="198"/>
      <c r="N1047465" s="198"/>
      <c r="P1047465" s="2"/>
      <c r="U1047465" s="270"/>
      <c r="AA1047465" s="268"/>
      <c r="AC1047465" s="269"/>
    </row>
    <row r="1047466" spans="1:29" s="119" customFormat="1">
      <c r="A1047466" s="254"/>
      <c r="B1047466" s="198"/>
      <c r="C1047466" s="265"/>
      <c r="D1047466" s="265"/>
      <c r="E1047466" s="198"/>
      <c r="G1047466" s="198"/>
      <c r="H1047466" s="198"/>
      <c r="I1047466" s="198"/>
      <c r="J1047466" s="198"/>
      <c r="K1047466" s="198"/>
      <c r="M1047466" s="198"/>
      <c r="N1047466" s="198"/>
      <c r="P1047466" s="2"/>
      <c r="U1047466" s="270"/>
      <c r="AA1047466" s="268"/>
      <c r="AC1047466" s="269"/>
    </row>
    <row r="1047467" spans="1:29" s="119" customFormat="1">
      <c r="A1047467" s="254"/>
      <c r="B1047467" s="198"/>
      <c r="C1047467" s="265"/>
      <c r="D1047467" s="265"/>
      <c r="E1047467" s="198"/>
      <c r="G1047467" s="198"/>
      <c r="H1047467" s="198"/>
      <c r="I1047467" s="198"/>
      <c r="J1047467" s="198"/>
      <c r="K1047467" s="198"/>
      <c r="M1047467" s="198"/>
      <c r="N1047467" s="198"/>
      <c r="P1047467" s="2"/>
      <c r="U1047467" s="270"/>
      <c r="AA1047467" s="268"/>
      <c r="AC1047467" s="269"/>
    </row>
    <row r="1047468" spans="1:29" s="119" customFormat="1">
      <c r="A1047468" s="254"/>
      <c r="B1047468" s="198"/>
      <c r="C1047468" s="265"/>
      <c r="D1047468" s="265"/>
      <c r="E1047468" s="198"/>
      <c r="G1047468" s="198"/>
      <c r="H1047468" s="198"/>
      <c r="I1047468" s="198"/>
      <c r="J1047468" s="198"/>
      <c r="K1047468" s="198"/>
      <c r="M1047468" s="198"/>
      <c r="N1047468" s="198"/>
      <c r="P1047468" s="2"/>
      <c r="U1047468" s="270"/>
      <c r="AA1047468" s="268"/>
      <c r="AC1047468" s="269"/>
    </row>
    <row r="1047469" spans="1:29" s="119" customFormat="1">
      <c r="A1047469" s="254"/>
      <c r="B1047469" s="198"/>
      <c r="C1047469" s="265"/>
      <c r="D1047469" s="265"/>
      <c r="E1047469" s="198"/>
      <c r="G1047469" s="198"/>
      <c r="H1047469" s="198"/>
      <c r="I1047469" s="198"/>
      <c r="J1047469" s="198"/>
      <c r="K1047469" s="198"/>
      <c r="M1047469" s="198"/>
      <c r="N1047469" s="198"/>
      <c r="P1047469" s="2"/>
      <c r="U1047469" s="270"/>
      <c r="AA1047469" s="268"/>
      <c r="AC1047469" s="269"/>
    </row>
    <row r="1047470" spans="1:29" s="119" customFormat="1">
      <c r="A1047470" s="254"/>
      <c r="B1047470" s="198"/>
      <c r="C1047470" s="265"/>
      <c r="D1047470" s="265"/>
      <c r="E1047470" s="198"/>
      <c r="G1047470" s="198"/>
      <c r="H1047470" s="198"/>
      <c r="I1047470" s="198"/>
      <c r="J1047470" s="198"/>
      <c r="K1047470" s="198"/>
      <c r="M1047470" s="198"/>
      <c r="N1047470" s="198"/>
      <c r="P1047470" s="2"/>
      <c r="U1047470" s="270"/>
      <c r="AA1047470" s="268"/>
      <c r="AC1047470" s="269"/>
    </row>
    <row r="1047471" spans="1:29" s="119" customFormat="1">
      <c r="A1047471" s="254"/>
      <c r="B1047471" s="198"/>
      <c r="C1047471" s="265"/>
      <c r="D1047471" s="265"/>
      <c r="E1047471" s="198"/>
      <c r="G1047471" s="198"/>
      <c r="H1047471" s="198"/>
      <c r="I1047471" s="198"/>
      <c r="J1047471" s="198"/>
      <c r="K1047471" s="198"/>
      <c r="M1047471" s="198"/>
      <c r="N1047471" s="198"/>
      <c r="P1047471" s="2"/>
      <c r="U1047471" s="270"/>
      <c r="AA1047471" s="268"/>
      <c r="AC1047471" s="269"/>
    </row>
    <row r="1047472" spans="1:29" s="119" customFormat="1">
      <c r="A1047472" s="254"/>
      <c r="B1047472" s="198"/>
      <c r="C1047472" s="265"/>
      <c r="D1047472" s="265"/>
      <c r="E1047472" s="198"/>
      <c r="G1047472" s="198"/>
      <c r="H1047472" s="198"/>
      <c r="I1047472" s="198"/>
      <c r="J1047472" s="198"/>
      <c r="K1047472" s="198"/>
      <c r="M1047472" s="198"/>
      <c r="N1047472" s="198"/>
      <c r="P1047472" s="2"/>
      <c r="U1047472" s="270"/>
      <c r="AA1047472" s="268"/>
      <c r="AC1047472" s="269"/>
    </row>
    <row r="1047473" spans="1:29" s="119" customFormat="1">
      <c r="A1047473" s="254"/>
      <c r="B1047473" s="198"/>
      <c r="C1047473" s="265"/>
      <c r="D1047473" s="265"/>
      <c r="E1047473" s="198"/>
      <c r="G1047473" s="198"/>
      <c r="H1047473" s="198"/>
      <c r="I1047473" s="198"/>
      <c r="J1047473" s="198"/>
      <c r="K1047473" s="198"/>
      <c r="M1047473" s="198"/>
      <c r="N1047473" s="198"/>
      <c r="P1047473" s="2"/>
      <c r="U1047473" s="270"/>
      <c r="AA1047473" s="268"/>
      <c r="AC1047473" s="269"/>
    </row>
    <row r="1047474" spans="1:29" s="119" customFormat="1">
      <c r="A1047474" s="254"/>
      <c r="B1047474" s="198"/>
      <c r="C1047474" s="265"/>
      <c r="D1047474" s="265"/>
      <c r="E1047474" s="198"/>
      <c r="G1047474" s="198"/>
      <c r="H1047474" s="198"/>
      <c r="I1047474" s="198"/>
      <c r="J1047474" s="198"/>
      <c r="K1047474" s="198"/>
      <c r="M1047474" s="198"/>
      <c r="N1047474" s="198"/>
      <c r="P1047474" s="2"/>
      <c r="U1047474" s="270"/>
      <c r="AA1047474" s="268"/>
      <c r="AC1047474" s="269"/>
    </row>
    <row r="1047475" spans="1:29" s="119" customFormat="1">
      <c r="A1047475" s="254"/>
      <c r="B1047475" s="198"/>
      <c r="C1047475" s="265"/>
      <c r="D1047475" s="265"/>
      <c r="E1047475" s="198"/>
      <c r="G1047475" s="198"/>
      <c r="H1047475" s="198"/>
      <c r="I1047475" s="198"/>
      <c r="J1047475" s="198"/>
      <c r="K1047475" s="198"/>
      <c r="M1047475" s="198"/>
      <c r="N1047475" s="198"/>
      <c r="P1047475" s="2"/>
      <c r="U1047475" s="270"/>
      <c r="AA1047475" s="268"/>
      <c r="AC1047475" s="269"/>
    </row>
    <row r="1047476" spans="1:29" s="119" customFormat="1">
      <c r="A1047476" s="254"/>
      <c r="B1047476" s="198"/>
      <c r="C1047476" s="265"/>
      <c r="D1047476" s="265"/>
      <c r="E1047476" s="198"/>
      <c r="G1047476" s="198"/>
      <c r="H1047476" s="198"/>
      <c r="I1047476" s="198"/>
      <c r="J1047476" s="198"/>
      <c r="K1047476" s="198"/>
      <c r="M1047476" s="198"/>
      <c r="N1047476" s="198"/>
      <c r="P1047476" s="2"/>
      <c r="U1047476" s="270"/>
      <c r="AA1047476" s="268"/>
      <c r="AC1047476" s="269"/>
    </row>
    <row r="1047477" spans="1:29" s="119" customFormat="1">
      <c r="A1047477" s="254"/>
      <c r="B1047477" s="198"/>
      <c r="C1047477" s="265"/>
      <c r="D1047477" s="265"/>
      <c r="E1047477" s="198"/>
      <c r="G1047477" s="198"/>
      <c r="H1047477" s="198"/>
      <c r="I1047477" s="198"/>
      <c r="J1047477" s="198"/>
      <c r="K1047477" s="198"/>
      <c r="M1047477" s="198"/>
      <c r="N1047477" s="198"/>
      <c r="P1047477" s="2"/>
      <c r="U1047477" s="270"/>
      <c r="AA1047477" s="268"/>
      <c r="AC1047477" s="269"/>
    </row>
    <row r="1047478" spans="1:29" s="119" customFormat="1">
      <c r="A1047478" s="254"/>
      <c r="B1047478" s="198"/>
      <c r="C1047478" s="265"/>
      <c r="D1047478" s="265"/>
      <c r="E1047478" s="198"/>
      <c r="G1047478" s="198"/>
      <c r="H1047478" s="198"/>
      <c r="I1047478" s="198"/>
      <c r="J1047478" s="198"/>
      <c r="K1047478" s="198"/>
      <c r="M1047478" s="198"/>
      <c r="N1047478" s="198"/>
      <c r="P1047478" s="2"/>
      <c r="U1047478" s="270"/>
      <c r="AA1047478" s="268"/>
      <c r="AC1047478" s="269"/>
    </row>
    <row r="1047479" spans="1:29" s="119" customFormat="1">
      <c r="A1047479" s="254"/>
      <c r="B1047479" s="198"/>
      <c r="C1047479" s="265"/>
      <c r="D1047479" s="265"/>
      <c r="E1047479" s="198"/>
      <c r="G1047479" s="198"/>
      <c r="H1047479" s="198"/>
      <c r="I1047479" s="198"/>
      <c r="J1047479" s="198"/>
      <c r="K1047479" s="198"/>
      <c r="M1047479" s="198"/>
      <c r="N1047479" s="198"/>
      <c r="P1047479" s="2"/>
      <c r="U1047479" s="270"/>
      <c r="AA1047479" s="268"/>
      <c r="AC1047479" s="269"/>
    </row>
    <row r="1047480" spans="1:29" s="119" customFormat="1">
      <c r="A1047480" s="254"/>
      <c r="B1047480" s="198"/>
      <c r="C1047480" s="265"/>
      <c r="D1047480" s="265"/>
      <c r="E1047480" s="198"/>
      <c r="G1047480" s="198"/>
      <c r="H1047480" s="198"/>
      <c r="I1047480" s="198"/>
      <c r="J1047480" s="198"/>
      <c r="K1047480" s="198"/>
      <c r="M1047480" s="198"/>
      <c r="N1047480" s="198"/>
      <c r="P1047480" s="2"/>
      <c r="U1047480" s="270"/>
      <c r="AA1047480" s="268"/>
      <c r="AC1047480" s="269"/>
    </row>
    <row r="1047481" spans="1:29" s="119" customFormat="1">
      <c r="A1047481" s="254"/>
      <c r="B1047481" s="198"/>
      <c r="C1047481" s="265"/>
      <c r="D1047481" s="265"/>
      <c r="E1047481" s="198"/>
      <c r="G1047481" s="198"/>
      <c r="H1047481" s="198"/>
      <c r="I1047481" s="198"/>
      <c r="J1047481" s="198"/>
      <c r="K1047481" s="198"/>
      <c r="M1047481" s="198"/>
      <c r="N1047481" s="198"/>
      <c r="P1047481" s="2"/>
      <c r="U1047481" s="270"/>
      <c r="AA1047481" s="268"/>
      <c r="AC1047481" s="269"/>
    </row>
    <row r="1047482" spans="1:29" s="119" customFormat="1">
      <c r="A1047482" s="254"/>
      <c r="B1047482" s="198"/>
      <c r="C1047482" s="265"/>
      <c r="D1047482" s="265"/>
      <c r="E1047482" s="198"/>
      <c r="G1047482" s="198"/>
      <c r="H1047482" s="198"/>
      <c r="I1047482" s="198"/>
      <c r="J1047482" s="198"/>
      <c r="K1047482" s="198"/>
      <c r="M1047482" s="198"/>
      <c r="N1047482" s="198"/>
      <c r="P1047482" s="2"/>
      <c r="U1047482" s="270"/>
      <c r="AA1047482" s="268"/>
      <c r="AC1047482" s="269"/>
    </row>
    <row r="1047483" spans="1:29" s="119" customFormat="1">
      <c r="A1047483" s="254"/>
      <c r="B1047483" s="198"/>
      <c r="C1047483" s="265"/>
      <c r="D1047483" s="265"/>
      <c r="E1047483" s="198"/>
      <c r="G1047483" s="198"/>
      <c r="H1047483" s="198"/>
      <c r="I1047483" s="198"/>
      <c r="J1047483" s="198"/>
      <c r="K1047483" s="198"/>
      <c r="M1047483" s="198"/>
      <c r="N1047483" s="198"/>
      <c r="P1047483" s="2"/>
      <c r="U1047483" s="270"/>
      <c r="AA1047483" s="268"/>
      <c r="AC1047483" s="269"/>
    </row>
    <row r="1047484" spans="1:29" s="119" customFormat="1">
      <c r="A1047484" s="254"/>
      <c r="B1047484" s="198"/>
      <c r="C1047484" s="265"/>
      <c r="D1047484" s="265"/>
      <c r="E1047484" s="198"/>
      <c r="G1047484" s="198"/>
      <c r="H1047484" s="198"/>
      <c r="I1047484" s="198"/>
      <c r="J1047484" s="198"/>
      <c r="K1047484" s="198"/>
      <c r="M1047484" s="198"/>
      <c r="N1047484" s="198"/>
      <c r="P1047484" s="2"/>
      <c r="U1047484" s="270"/>
      <c r="AA1047484" s="268"/>
      <c r="AC1047484" s="269"/>
    </row>
    <row r="1047485" spans="1:29" s="119" customFormat="1">
      <c r="A1047485" s="254"/>
      <c r="B1047485" s="198"/>
      <c r="C1047485" s="265"/>
      <c r="D1047485" s="265"/>
      <c r="E1047485" s="198"/>
      <c r="G1047485" s="198"/>
      <c r="H1047485" s="198"/>
      <c r="I1047485" s="198"/>
      <c r="J1047485" s="198"/>
      <c r="K1047485" s="198"/>
      <c r="M1047485" s="198"/>
      <c r="N1047485" s="198"/>
      <c r="P1047485" s="2"/>
      <c r="U1047485" s="270"/>
      <c r="AA1047485" s="268"/>
      <c r="AC1047485" s="269"/>
    </row>
    <row r="1047486" spans="1:29" s="119" customFormat="1">
      <c r="A1047486" s="254"/>
      <c r="B1047486" s="198"/>
      <c r="C1047486" s="265"/>
      <c r="D1047486" s="265"/>
      <c r="E1047486" s="198"/>
      <c r="G1047486" s="198"/>
      <c r="H1047486" s="198"/>
      <c r="I1047486" s="198"/>
      <c r="J1047486" s="198"/>
      <c r="K1047486" s="198"/>
      <c r="M1047486" s="198"/>
      <c r="N1047486" s="198"/>
      <c r="P1047486" s="2"/>
      <c r="U1047486" s="270"/>
      <c r="AA1047486" s="268"/>
      <c r="AC1047486" s="269"/>
    </row>
    <row r="1047487" spans="1:29" s="119" customFormat="1">
      <c r="A1047487" s="254"/>
      <c r="B1047487" s="198"/>
      <c r="C1047487" s="265"/>
      <c r="D1047487" s="265"/>
      <c r="E1047487" s="198"/>
      <c r="G1047487" s="198"/>
      <c r="H1047487" s="198"/>
      <c r="I1047487" s="198"/>
      <c r="J1047487" s="198"/>
      <c r="K1047487" s="198"/>
      <c r="M1047487" s="198"/>
      <c r="N1047487" s="198"/>
      <c r="P1047487" s="2"/>
      <c r="U1047487" s="270"/>
      <c r="AA1047487" s="268"/>
      <c r="AC1047487" s="269"/>
    </row>
    <row r="1047488" spans="1:29" s="119" customFormat="1">
      <c r="A1047488" s="254"/>
      <c r="B1047488" s="198"/>
      <c r="C1047488" s="265"/>
      <c r="D1047488" s="265"/>
      <c r="E1047488" s="198"/>
      <c r="G1047488" s="198"/>
      <c r="H1047488" s="198"/>
      <c r="I1047488" s="198"/>
      <c r="J1047488" s="198"/>
      <c r="K1047488" s="198"/>
      <c r="M1047488" s="198"/>
      <c r="N1047488" s="198"/>
      <c r="P1047488" s="2"/>
      <c r="U1047488" s="270"/>
      <c r="AA1047488" s="268"/>
      <c r="AC1047488" s="269"/>
    </row>
    <row r="1047489" spans="1:29" s="119" customFormat="1">
      <c r="A1047489" s="254"/>
      <c r="B1047489" s="198"/>
      <c r="C1047489" s="265"/>
      <c r="D1047489" s="265"/>
      <c r="E1047489" s="198"/>
      <c r="G1047489" s="198"/>
      <c r="H1047489" s="198"/>
      <c r="I1047489" s="198"/>
      <c r="J1047489" s="198"/>
      <c r="K1047489" s="198"/>
      <c r="M1047489" s="198"/>
      <c r="N1047489" s="198"/>
      <c r="P1047489" s="2"/>
      <c r="U1047489" s="270"/>
      <c r="AA1047489" s="268"/>
      <c r="AC1047489" s="269"/>
    </row>
    <row r="1047490" spans="1:29" s="119" customFormat="1">
      <c r="A1047490" s="254"/>
      <c r="B1047490" s="198"/>
      <c r="C1047490" s="265"/>
      <c r="D1047490" s="265"/>
      <c r="E1047490" s="198"/>
      <c r="G1047490" s="198"/>
      <c r="H1047490" s="198"/>
      <c r="I1047490" s="198"/>
      <c r="J1047490" s="198"/>
      <c r="K1047490" s="198"/>
      <c r="M1047490" s="198"/>
      <c r="N1047490" s="198"/>
      <c r="P1047490" s="2"/>
      <c r="U1047490" s="270"/>
      <c r="AA1047490" s="268"/>
      <c r="AC1047490" s="269"/>
    </row>
    <row r="1047491" spans="1:29" s="119" customFormat="1">
      <c r="A1047491" s="254"/>
      <c r="B1047491" s="198"/>
      <c r="C1047491" s="265"/>
      <c r="D1047491" s="265"/>
      <c r="E1047491" s="198"/>
      <c r="G1047491" s="198"/>
      <c r="H1047491" s="198"/>
      <c r="I1047491" s="198"/>
      <c r="J1047491" s="198"/>
      <c r="K1047491" s="198"/>
      <c r="M1047491" s="198"/>
      <c r="N1047491" s="198"/>
      <c r="P1047491" s="2"/>
      <c r="U1047491" s="270"/>
      <c r="AA1047491" s="268"/>
      <c r="AC1047491" s="269"/>
    </row>
    <row r="1047492" spans="1:29" s="119" customFormat="1">
      <c r="A1047492" s="254"/>
      <c r="B1047492" s="198"/>
      <c r="C1047492" s="265"/>
      <c r="D1047492" s="265"/>
      <c r="E1047492" s="198"/>
      <c r="G1047492" s="198"/>
      <c r="H1047492" s="198"/>
      <c r="I1047492" s="198"/>
      <c r="J1047492" s="198"/>
      <c r="K1047492" s="198"/>
      <c r="M1047492" s="198"/>
      <c r="N1047492" s="198"/>
      <c r="P1047492" s="2"/>
      <c r="U1047492" s="270"/>
      <c r="AA1047492" s="268"/>
      <c r="AC1047492" s="269"/>
    </row>
    <row r="1047493" spans="1:29" s="119" customFormat="1">
      <c r="A1047493" s="254"/>
      <c r="B1047493" s="198"/>
      <c r="C1047493" s="265"/>
      <c r="D1047493" s="265"/>
      <c r="E1047493" s="198"/>
      <c r="G1047493" s="198"/>
      <c r="H1047493" s="198"/>
      <c r="I1047493" s="198"/>
      <c r="J1047493" s="198"/>
      <c r="K1047493" s="198"/>
      <c r="M1047493" s="198"/>
      <c r="N1047493" s="198"/>
      <c r="P1047493" s="2"/>
      <c r="U1047493" s="270"/>
      <c r="AA1047493" s="268"/>
      <c r="AC1047493" s="269"/>
    </row>
    <row r="1047494" spans="1:29" s="119" customFormat="1">
      <c r="A1047494" s="254"/>
      <c r="B1047494" s="198"/>
      <c r="C1047494" s="265"/>
      <c r="D1047494" s="265"/>
      <c r="E1047494" s="198"/>
      <c r="G1047494" s="198"/>
      <c r="H1047494" s="198"/>
      <c r="I1047494" s="198"/>
      <c r="J1047494" s="198"/>
      <c r="K1047494" s="198"/>
      <c r="M1047494" s="198"/>
      <c r="N1047494" s="198"/>
      <c r="P1047494" s="2"/>
      <c r="U1047494" s="270"/>
      <c r="AA1047494" s="268"/>
      <c r="AC1047494" s="269"/>
    </row>
    <row r="1047495" spans="1:29" s="119" customFormat="1">
      <c r="A1047495" s="254"/>
      <c r="B1047495" s="198"/>
      <c r="C1047495" s="265"/>
      <c r="D1047495" s="265"/>
      <c r="E1047495" s="198"/>
      <c r="G1047495" s="198"/>
      <c r="H1047495" s="198"/>
      <c r="I1047495" s="198"/>
      <c r="J1047495" s="198"/>
      <c r="K1047495" s="198"/>
      <c r="M1047495" s="198"/>
      <c r="N1047495" s="198"/>
      <c r="P1047495" s="2"/>
      <c r="U1047495" s="270"/>
      <c r="AA1047495" s="268"/>
      <c r="AC1047495" s="269"/>
    </row>
    <row r="1047496" spans="1:29" s="119" customFormat="1">
      <c r="A1047496" s="254"/>
      <c r="B1047496" s="198"/>
      <c r="C1047496" s="265"/>
      <c r="D1047496" s="265"/>
      <c r="E1047496" s="198"/>
      <c r="G1047496" s="198"/>
      <c r="H1047496" s="198"/>
      <c r="I1047496" s="198"/>
      <c r="J1047496" s="198"/>
      <c r="K1047496" s="198"/>
      <c r="M1047496" s="198"/>
      <c r="N1047496" s="198"/>
      <c r="P1047496" s="2"/>
      <c r="U1047496" s="270"/>
      <c r="AA1047496" s="268"/>
      <c r="AC1047496" s="269"/>
    </row>
    <row r="1047497" spans="1:29" s="119" customFormat="1">
      <c r="A1047497" s="254"/>
      <c r="B1047497" s="198"/>
      <c r="C1047497" s="265"/>
      <c r="D1047497" s="265"/>
      <c r="E1047497" s="198"/>
      <c r="G1047497" s="198"/>
      <c r="H1047497" s="198"/>
      <c r="I1047497" s="198"/>
      <c r="J1047497" s="198"/>
      <c r="K1047497" s="198"/>
      <c r="M1047497" s="198"/>
      <c r="N1047497" s="198"/>
      <c r="P1047497" s="2"/>
      <c r="U1047497" s="270"/>
      <c r="AA1047497" s="268"/>
      <c r="AC1047497" s="269"/>
    </row>
    <row r="1047498" spans="1:29" s="119" customFormat="1">
      <c r="A1047498" s="254"/>
      <c r="B1047498" s="198"/>
      <c r="C1047498" s="265"/>
      <c r="D1047498" s="265"/>
      <c r="E1047498" s="198"/>
      <c r="G1047498" s="198"/>
      <c r="H1047498" s="198"/>
      <c r="I1047498" s="198"/>
      <c r="J1047498" s="198"/>
      <c r="K1047498" s="198"/>
      <c r="M1047498" s="198"/>
      <c r="N1047498" s="198"/>
      <c r="P1047498" s="2"/>
      <c r="U1047498" s="270"/>
      <c r="AA1047498" s="268"/>
      <c r="AC1047498" s="269"/>
    </row>
    <row r="1047499" spans="1:29" s="119" customFormat="1">
      <c r="A1047499" s="254"/>
      <c r="B1047499" s="198"/>
      <c r="C1047499" s="265"/>
      <c r="D1047499" s="265"/>
      <c r="E1047499" s="198"/>
      <c r="G1047499" s="198"/>
      <c r="H1047499" s="198"/>
      <c r="I1047499" s="198"/>
      <c r="J1047499" s="198"/>
      <c r="K1047499" s="198"/>
      <c r="M1047499" s="198"/>
      <c r="N1047499" s="198"/>
      <c r="P1047499" s="2"/>
      <c r="U1047499" s="270"/>
      <c r="AA1047499" s="268"/>
      <c r="AC1047499" s="269"/>
    </row>
    <row r="1047500" spans="1:29" s="119" customFormat="1">
      <c r="A1047500" s="254"/>
      <c r="B1047500" s="198"/>
      <c r="C1047500" s="265"/>
      <c r="D1047500" s="265"/>
      <c r="E1047500" s="198"/>
      <c r="G1047500" s="198"/>
      <c r="H1047500" s="198"/>
      <c r="I1047500" s="198"/>
      <c r="J1047500" s="198"/>
      <c r="K1047500" s="198"/>
      <c r="M1047500" s="198"/>
      <c r="N1047500" s="198"/>
      <c r="P1047500" s="2"/>
      <c r="U1047500" s="270"/>
      <c r="AA1047500" s="268"/>
      <c r="AC1047500" s="269"/>
    </row>
    <row r="1047501" spans="1:29" s="119" customFormat="1">
      <c r="A1047501" s="254"/>
      <c r="B1047501" s="198"/>
      <c r="C1047501" s="265"/>
      <c r="D1047501" s="265"/>
      <c r="E1047501" s="198"/>
      <c r="G1047501" s="198"/>
      <c r="H1047501" s="198"/>
      <c r="I1047501" s="198"/>
      <c r="J1047501" s="198"/>
      <c r="K1047501" s="198"/>
      <c r="M1047501" s="198"/>
      <c r="N1047501" s="198"/>
      <c r="P1047501" s="2"/>
      <c r="U1047501" s="270"/>
      <c r="AA1047501" s="268"/>
      <c r="AC1047501" s="269"/>
    </row>
    <row r="1047502" spans="1:29" s="119" customFormat="1">
      <c r="A1047502" s="254"/>
      <c r="B1047502" s="198"/>
      <c r="C1047502" s="265"/>
      <c r="D1047502" s="265"/>
      <c r="E1047502" s="198"/>
      <c r="G1047502" s="198"/>
      <c r="H1047502" s="198"/>
      <c r="I1047502" s="198"/>
      <c r="J1047502" s="198"/>
      <c r="K1047502" s="198"/>
      <c r="M1047502" s="198"/>
      <c r="N1047502" s="198"/>
      <c r="P1047502" s="2"/>
      <c r="U1047502" s="270"/>
      <c r="AA1047502" s="268"/>
      <c r="AC1047502" s="269"/>
    </row>
    <row r="1047503" spans="1:29" s="119" customFormat="1">
      <c r="A1047503" s="254"/>
      <c r="B1047503" s="198"/>
      <c r="C1047503" s="265"/>
      <c r="D1047503" s="265"/>
      <c r="E1047503" s="198"/>
      <c r="G1047503" s="198"/>
      <c r="H1047503" s="198"/>
      <c r="I1047503" s="198"/>
      <c r="J1047503" s="198"/>
      <c r="K1047503" s="198"/>
      <c r="M1047503" s="198"/>
      <c r="N1047503" s="198"/>
      <c r="P1047503" s="2"/>
      <c r="U1047503" s="270"/>
      <c r="AA1047503" s="268"/>
      <c r="AC1047503" s="269"/>
    </row>
    <row r="1047504" spans="1:29" s="119" customFormat="1">
      <c r="A1047504" s="254"/>
      <c r="B1047504" s="198"/>
      <c r="C1047504" s="265"/>
      <c r="D1047504" s="265"/>
      <c r="E1047504" s="198"/>
      <c r="G1047504" s="198"/>
      <c r="H1047504" s="198"/>
      <c r="I1047504" s="198"/>
      <c r="J1047504" s="198"/>
      <c r="K1047504" s="198"/>
      <c r="M1047504" s="198"/>
      <c r="N1047504" s="198"/>
      <c r="P1047504" s="2"/>
      <c r="U1047504" s="270"/>
      <c r="AA1047504" s="268"/>
      <c r="AC1047504" s="269"/>
    </row>
    <row r="1047505" spans="1:29" s="119" customFormat="1">
      <c r="A1047505" s="254"/>
      <c r="B1047505" s="198"/>
      <c r="C1047505" s="265"/>
      <c r="D1047505" s="265"/>
      <c r="E1047505" s="198"/>
      <c r="G1047505" s="198"/>
      <c r="H1047505" s="198"/>
      <c r="I1047505" s="198"/>
      <c r="J1047505" s="198"/>
      <c r="K1047505" s="198"/>
      <c r="M1047505" s="198"/>
      <c r="N1047505" s="198"/>
      <c r="P1047505" s="2"/>
      <c r="U1047505" s="270"/>
      <c r="AA1047505" s="268"/>
      <c r="AC1047505" s="269"/>
    </row>
    <row r="1047506" spans="1:29" s="119" customFormat="1">
      <c r="A1047506" s="254"/>
      <c r="B1047506" s="198"/>
      <c r="C1047506" s="265"/>
      <c r="D1047506" s="265"/>
      <c r="E1047506" s="198"/>
      <c r="G1047506" s="198"/>
      <c r="H1047506" s="198"/>
      <c r="I1047506" s="198"/>
      <c r="J1047506" s="198"/>
      <c r="K1047506" s="198"/>
      <c r="M1047506" s="198"/>
      <c r="N1047506" s="198"/>
      <c r="P1047506" s="2"/>
      <c r="U1047506" s="270"/>
      <c r="AA1047506" s="268"/>
      <c r="AC1047506" s="269"/>
    </row>
    <row r="1047507" spans="1:29" s="119" customFormat="1">
      <c r="A1047507" s="254"/>
      <c r="B1047507" s="198"/>
      <c r="C1047507" s="265"/>
      <c r="D1047507" s="265"/>
      <c r="E1047507" s="198"/>
      <c r="G1047507" s="198"/>
      <c r="H1047507" s="198"/>
      <c r="I1047507" s="198"/>
      <c r="J1047507" s="198"/>
      <c r="K1047507" s="198"/>
      <c r="M1047507" s="198"/>
      <c r="N1047507" s="198"/>
      <c r="P1047507" s="2"/>
      <c r="U1047507" s="270"/>
      <c r="AA1047507" s="268"/>
      <c r="AC1047507" s="269"/>
    </row>
    <row r="1047508" spans="1:29" s="119" customFormat="1">
      <c r="A1047508" s="254"/>
      <c r="B1047508" s="198"/>
      <c r="C1047508" s="265"/>
      <c r="D1047508" s="265"/>
      <c r="E1047508" s="198"/>
      <c r="G1047508" s="198"/>
      <c r="H1047508" s="198"/>
      <c r="I1047508" s="198"/>
      <c r="J1047508" s="198"/>
      <c r="K1047508" s="198"/>
      <c r="M1047508" s="198"/>
      <c r="N1047508" s="198"/>
      <c r="P1047508" s="2"/>
      <c r="U1047508" s="270"/>
      <c r="AA1047508" s="268"/>
      <c r="AC1047508" s="269"/>
    </row>
    <row r="1047509" spans="1:29" s="119" customFormat="1">
      <c r="A1047509" s="254"/>
      <c r="B1047509" s="198"/>
      <c r="C1047509" s="265"/>
      <c r="D1047509" s="265"/>
      <c r="E1047509" s="198"/>
      <c r="G1047509" s="198"/>
      <c r="H1047509" s="198"/>
      <c r="I1047509" s="198"/>
      <c r="J1047509" s="198"/>
      <c r="K1047509" s="198"/>
      <c r="M1047509" s="198"/>
      <c r="N1047509" s="198"/>
      <c r="P1047509" s="2"/>
      <c r="U1047509" s="270"/>
      <c r="AA1047509" s="268"/>
      <c r="AC1047509" s="269"/>
    </row>
    <row r="1047510" spans="1:29" s="119" customFormat="1">
      <c r="A1047510" s="254"/>
      <c r="B1047510" s="198"/>
      <c r="C1047510" s="265"/>
      <c r="D1047510" s="265"/>
      <c r="E1047510" s="198"/>
      <c r="G1047510" s="198"/>
      <c r="H1047510" s="198"/>
      <c r="I1047510" s="198"/>
      <c r="J1047510" s="198"/>
      <c r="K1047510" s="198"/>
      <c r="M1047510" s="198"/>
      <c r="N1047510" s="198"/>
      <c r="P1047510" s="2"/>
      <c r="U1047510" s="270"/>
      <c r="AA1047510" s="268"/>
      <c r="AC1047510" s="269"/>
    </row>
    <row r="1047511" spans="1:29" s="119" customFormat="1">
      <c r="A1047511" s="254"/>
      <c r="B1047511" s="198"/>
      <c r="C1047511" s="265"/>
      <c r="D1047511" s="265"/>
      <c r="E1047511" s="198"/>
      <c r="G1047511" s="198"/>
      <c r="H1047511" s="198"/>
      <c r="I1047511" s="198"/>
      <c r="J1047511" s="198"/>
      <c r="K1047511" s="198"/>
      <c r="M1047511" s="198"/>
      <c r="N1047511" s="198"/>
      <c r="P1047511" s="2"/>
      <c r="U1047511" s="270"/>
      <c r="AA1047511" s="268"/>
      <c r="AC1047511" s="269"/>
    </row>
    <row r="1047512" spans="1:29" s="119" customFormat="1">
      <c r="A1047512" s="254"/>
      <c r="B1047512" s="198"/>
      <c r="C1047512" s="265"/>
      <c r="D1047512" s="265"/>
      <c r="E1047512" s="198"/>
      <c r="G1047512" s="198"/>
      <c r="H1047512" s="198"/>
      <c r="I1047512" s="198"/>
      <c r="J1047512" s="198"/>
      <c r="K1047512" s="198"/>
      <c r="M1047512" s="198"/>
      <c r="N1047512" s="198"/>
      <c r="P1047512" s="2"/>
      <c r="U1047512" s="270"/>
      <c r="AA1047512" s="268"/>
      <c r="AC1047512" s="269"/>
    </row>
    <row r="1047513" spans="1:29" s="119" customFormat="1">
      <c r="A1047513" s="254"/>
      <c r="B1047513" s="198"/>
      <c r="C1047513" s="265"/>
      <c r="D1047513" s="265"/>
      <c r="E1047513" s="198"/>
      <c r="G1047513" s="198"/>
      <c r="H1047513" s="198"/>
      <c r="I1047513" s="198"/>
      <c r="J1047513" s="198"/>
      <c r="K1047513" s="198"/>
      <c r="M1047513" s="198"/>
      <c r="N1047513" s="198"/>
      <c r="P1047513" s="2"/>
      <c r="U1047513" s="270"/>
      <c r="AA1047513" s="268"/>
      <c r="AC1047513" s="269"/>
    </row>
    <row r="1047514" spans="1:29" s="119" customFormat="1">
      <c r="A1047514" s="254"/>
      <c r="B1047514" s="198"/>
      <c r="C1047514" s="265"/>
      <c r="D1047514" s="265"/>
      <c r="E1047514" s="198"/>
      <c r="G1047514" s="198"/>
      <c r="H1047514" s="198"/>
      <c r="I1047514" s="198"/>
      <c r="J1047514" s="198"/>
      <c r="K1047514" s="198"/>
      <c r="M1047514" s="198"/>
      <c r="N1047514" s="198"/>
      <c r="P1047514" s="2"/>
      <c r="U1047514" s="270"/>
      <c r="AA1047514" s="268"/>
      <c r="AC1047514" s="269"/>
    </row>
    <row r="1047515" spans="1:29" s="119" customFormat="1">
      <c r="A1047515" s="254"/>
      <c r="B1047515" s="198"/>
      <c r="C1047515" s="265"/>
      <c r="D1047515" s="265"/>
      <c r="E1047515" s="198"/>
      <c r="G1047515" s="198"/>
      <c r="H1047515" s="198"/>
      <c r="I1047515" s="198"/>
      <c r="J1047515" s="198"/>
      <c r="K1047515" s="198"/>
      <c r="M1047515" s="198"/>
      <c r="N1047515" s="198"/>
      <c r="P1047515" s="2"/>
      <c r="U1047515" s="270"/>
      <c r="AA1047515" s="268"/>
      <c r="AC1047515" s="269"/>
    </row>
    <row r="1047516" spans="1:29" s="119" customFormat="1">
      <c r="A1047516" s="254"/>
      <c r="B1047516" s="198"/>
      <c r="C1047516" s="265"/>
      <c r="D1047516" s="265"/>
      <c r="E1047516" s="198"/>
      <c r="G1047516" s="198"/>
      <c r="H1047516" s="198"/>
      <c r="I1047516" s="198"/>
      <c r="J1047516" s="198"/>
      <c r="K1047516" s="198"/>
      <c r="M1047516" s="198"/>
      <c r="N1047516" s="198"/>
      <c r="P1047516" s="2"/>
      <c r="U1047516" s="270"/>
      <c r="AA1047516" s="268"/>
      <c r="AC1047516" s="269"/>
    </row>
    <row r="1047517" spans="1:29" s="119" customFormat="1">
      <c r="A1047517" s="254"/>
      <c r="B1047517" s="198"/>
      <c r="C1047517" s="265"/>
      <c r="D1047517" s="265"/>
      <c r="E1047517" s="198"/>
      <c r="G1047517" s="198"/>
      <c r="H1047517" s="198"/>
      <c r="I1047517" s="198"/>
      <c r="J1047517" s="198"/>
      <c r="K1047517" s="198"/>
      <c r="M1047517" s="198"/>
      <c r="N1047517" s="198"/>
      <c r="P1047517" s="2"/>
      <c r="U1047517" s="270"/>
      <c r="AA1047517" s="268"/>
      <c r="AC1047517" s="269"/>
    </row>
    <row r="1047518" spans="1:29" s="119" customFormat="1">
      <c r="A1047518" s="254"/>
      <c r="B1047518" s="198"/>
      <c r="C1047518" s="265"/>
      <c r="D1047518" s="265"/>
      <c r="E1047518" s="198"/>
      <c r="G1047518" s="198"/>
      <c r="H1047518" s="198"/>
      <c r="I1047518" s="198"/>
      <c r="J1047518" s="198"/>
      <c r="K1047518" s="198"/>
      <c r="M1047518" s="198"/>
      <c r="N1047518" s="198"/>
      <c r="P1047518" s="2"/>
      <c r="U1047518" s="270"/>
      <c r="AA1047518" s="268"/>
      <c r="AC1047518" s="269"/>
    </row>
    <row r="1047519" spans="1:29" s="119" customFormat="1">
      <c r="A1047519" s="254"/>
      <c r="B1047519" s="198"/>
      <c r="C1047519" s="265"/>
      <c r="D1047519" s="265"/>
      <c r="E1047519" s="198"/>
      <c r="G1047519" s="198"/>
      <c r="H1047519" s="198"/>
      <c r="I1047519" s="198"/>
      <c r="J1047519" s="198"/>
      <c r="K1047519" s="198"/>
      <c r="M1047519" s="198"/>
      <c r="N1047519" s="198"/>
      <c r="P1047519" s="2"/>
      <c r="U1047519" s="270"/>
      <c r="AA1047519" s="268"/>
      <c r="AC1047519" s="269"/>
    </row>
    <row r="1047520" spans="1:29" s="119" customFormat="1">
      <c r="A1047520" s="254"/>
      <c r="B1047520" s="198"/>
      <c r="C1047520" s="265"/>
      <c r="D1047520" s="265"/>
      <c r="E1047520" s="198"/>
      <c r="G1047520" s="198"/>
      <c r="H1047520" s="198"/>
      <c r="I1047520" s="198"/>
      <c r="J1047520" s="198"/>
      <c r="K1047520" s="198"/>
      <c r="M1047520" s="198"/>
      <c r="N1047520" s="198"/>
      <c r="P1047520" s="2"/>
      <c r="U1047520" s="270"/>
      <c r="AA1047520" s="268"/>
      <c r="AC1047520" s="269"/>
    </row>
    <row r="1047521" spans="1:29" s="119" customFormat="1">
      <c r="A1047521" s="254"/>
      <c r="B1047521" s="198"/>
      <c r="C1047521" s="265"/>
      <c r="D1047521" s="265"/>
      <c r="E1047521" s="198"/>
      <c r="G1047521" s="198"/>
      <c r="H1047521" s="198"/>
      <c r="I1047521" s="198"/>
      <c r="J1047521" s="198"/>
      <c r="K1047521" s="198"/>
      <c r="M1047521" s="198"/>
      <c r="N1047521" s="198"/>
      <c r="P1047521" s="2"/>
      <c r="U1047521" s="270"/>
      <c r="AA1047521" s="268"/>
      <c r="AC1047521" s="269"/>
    </row>
    <row r="1047522" spans="1:29" s="119" customFormat="1">
      <c r="A1047522" s="254"/>
      <c r="B1047522" s="198"/>
      <c r="C1047522" s="265"/>
      <c r="D1047522" s="265"/>
      <c r="E1047522" s="198"/>
      <c r="G1047522" s="198"/>
      <c r="H1047522" s="198"/>
      <c r="I1047522" s="198"/>
      <c r="J1047522" s="198"/>
      <c r="K1047522" s="198"/>
      <c r="M1047522" s="198"/>
      <c r="N1047522" s="198"/>
      <c r="P1047522" s="2"/>
      <c r="U1047522" s="270"/>
      <c r="AA1047522" s="268"/>
      <c r="AC1047522" s="269"/>
    </row>
    <row r="1047523" spans="1:29" s="119" customFormat="1">
      <c r="A1047523" s="254"/>
      <c r="B1047523" s="198"/>
      <c r="C1047523" s="265"/>
      <c r="D1047523" s="265"/>
      <c r="E1047523" s="198"/>
      <c r="G1047523" s="198"/>
      <c r="H1047523" s="198"/>
      <c r="I1047523" s="198"/>
      <c r="J1047523" s="198"/>
      <c r="K1047523" s="198"/>
      <c r="M1047523" s="198"/>
      <c r="N1047523" s="198"/>
      <c r="P1047523" s="2"/>
      <c r="U1047523" s="270"/>
      <c r="AA1047523" s="268"/>
      <c r="AC1047523" s="269"/>
    </row>
    <row r="1047524" spans="1:29" s="119" customFormat="1">
      <c r="A1047524" s="254"/>
      <c r="B1047524" s="198"/>
      <c r="C1047524" s="265"/>
      <c r="D1047524" s="265"/>
      <c r="E1047524" s="198"/>
      <c r="G1047524" s="198"/>
      <c r="H1047524" s="198"/>
      <c r="I1047524" s="198"/>
      <c r="J1047524" s="198"/>
      <c r="K1047524" s="198"/>
      <c r="M1047524" s="198"/>
      <c r="N1047524" s="198"/>
      <c r="P1047524" s="2"/>
      <c r="U1047524" s="270"/>
      <c r="AA1047524" s="268"/>
      <c r="AC1047524" s="269"/>
    </row>
    <row r="1047525" spans="1:29" s="119" customFormat="1">
      <c r="A1047525" s="254"/>
      <c r="B1047525" s="198"/>
      <c r="C1047525" s="265"/>
      <c r="D1047525" s="265"/>
      <c r="E1047525" s="198"/>
      <c r="G1047525" s="198"/>
      <c r="H1047525" s="198"/>
      <c r="I1047525" s="198"/>
      <c r="J1047525" s="198"/>
      <c r="K1047525" s="198"/>
      <c r="M1047525" s="198"/>
      <c r="N1047525" s="198"/>
      <c r="P1047525" s="2"/>
      <c r="U1047525" s="270"/>
      <c r="AA1047525" s="268"/>
      <c r="AC1047525" s="269"/>
    </row>
    <row r="1047526" spans="1:29" s="119" customFormat="1">
      <c r="A1047526" s="254"/>
      <c r="B1047526" s="198"/>
      <c r="C1047526" s="265"/>
      <c r="D1047526" s="265"/>
      <c r="E1047526" s="198"/>
      <c r="G1047526" s="198"/>
      <c r="H1047526" s="198"/>
      <c r="I1047526" s="198"/>
      <c r="J1047526" s="198"/>
      <c r="K1047526" s="198"/>
      <c r="M1047526" s="198"/>
      <c r="N1047526" s="198"/>
      <c r="P1047526" s="2"/>
      <c r="U1047526" s="270"/>
      <c r="AA1047526" s="268"/>
      <c r="AC1047526" s="269"/>
    </row>
    <row r="1047527" spans="1:29" s="119" customFormat="1">
      <c r="A1047527" s="254"/>
      <c r="B1047527" s="198"/>
      <c r="C1047527" s="265"/>
      <c r="D1047527" s="265"/>
      <c r="E1047527" s="198"/>
      <c r="G1047527" s="198"/>
      <c r="H1047527" s="198"/>
      <c r="I1047527" s="198"/>
      <c r="J1047527" s="198"/>
      <c r="K1047527" s="198"/>
      <c r="M1047527" s="198"/>
      <c r="N1047527" s="198"/>
      <c r="P1047527" s="2"/>
      <c r="U1047527" s="270"/>
      <c r="AA1047527" s="268"/>
      <c r="AC1047527" s="269"/>
    </row>
    <row r="1047528" spans="1:29" s="119" customFormat="1">
      <c r="A1047528" s="254"/>
      <c r="B1047528" s="198"/>
      <c r="C1047528" s="265"/>
      <c r="D1047528" s="265"/>
      <c r="E1047528" s="198"/>
      <c r="G1047528" s="198"/>
      <c r="H1047528" s="198"/>
      <c r="I1047528" s="198"/>
      <c r="J1047528" s="198"/>
      <c r="K1047528" s="198"/>
      <c r="M1047528" s="198"/>
      <c r="N1047528" s="198"/>
      <c r="P1047528" s="2"/>
      <c r="U1047528" s="270"/>
      <c r="AA1047528" s="268"/>
      <c r="AC1047528" s="269"/>
    </row>
    <row r="1047529" spans="1:29" s="119" customFormat="1">
      <c r="A1047529" s="254"/>
      <c r="B1047529" s="198"/>
      <c r="C1047529" s="265"/>
      <c r="D1047529" s="265"/>
      <c r="E1047529" s="198"/>
      <c r="G1047529" s="198"/>
      <c r="H1047529" s="198"/>
      <c r="I1047529" s="198"/>
      <c r="J1047529" s="198"/>
      <c r="K1047529" s="198"/>
      <c r="M1047529" s="198"/>
      <c r="N1047529" s="198"/>
      <c r="P1047529" s="2"/>
      <c r="U1047529" s="270"/>
      <c r="AA1047529" s="268"/>
      <c r="AC1047529" s="269"/>
    </row>
    <row r="1047530" spans="1:29" s="119" customFormat="1">
      <c r="A1047530" s="254"/>
      <c r="B1047530" s="198"/>
      <c r="C1047530" s="265"/>
      <c r="D1047530" s="265"/>
      <c r="E1047530" s="198"/>
      <c r="G1047530" s="198"/>
      <c r="H1047530" s="198"/>
      <c r="I1047530" s="198"/>
      <c r="J1047530" s="198"/>
      <c r="K1047530" s="198"/>
      <c r="M1047530" s="198"/>
      <c r="N1047530" s="198"/>
      <c r="P1047530" s="2"/>
      <c r="U1047530" s="270"/>
      <c r="AA1047530" s="268"/>
      <c r="AC1047530" s="269"/>
    </row>
    <row r="1047531" spans="1:29" s="119" customFormat="1">
      <c r="A1047531" s="254"/>
      <c r="B1047531" s="198"/>
      <c r="C1047531" s="265"/>
      <c r="D1047531" s="265"/>
      <c r="E1047531" s="198"/>
      <c r="G1047531" s="198"/>
      <c r="H1047531" s="198"/>
      <c r="I1047531" s="198"/>
      <c r="J1047531" s="198"/>
      <c r="K1047531" s="198"/>
      <c r="M1047531" s="198"/>
      <c r="N1047531" s="198"/>
      <c r="P1047531" s="2"/>
      <c r="U1047531" s="270"/>
      <c r="AA1047531" s="268"/>
      <c r="AC1047531" s="269"/>
    </row>
    <row r="1047532" spans="1:29" s="119" customFormat="1">
      <c r="A1047532" s="254"/>
      <c r="B1047532" s="198"/>
      <c r="C1047532" s="265"/>
      <c r="D1047532" s="265"/>
      <c r="E1047532" s="198"/>
      <c r="G1047532" s="198"/>
      <c r="H1047532" s="198"/>
      <c r="I1047532" s="198"/>
      <c r="J1047532" s="198"/>
      <c r="K1047532" s="198"/>
      <c r="M1047532" s="198"/>
      <c r="N1047532" s="198"/>
      <c r="P1047532" s="2"/>
      <c r="U1047532" s="270"/>
      <c r="AA1047532" s="268"/>
      <c r="AC1047532" s="269"/>
    </row>
    <row r="1047533" spans="1:29" s="119" customFormat="1">
      <c r="A1047533" s="254"/>
      <c r="B1047533" s="198"/>
      <c r="C1047533" s="265"/>
      <c r="D1047533" s="265"/>
      <c r="E1047533" s="198"/>
      <c r="G1047533" s="198"/>
      <c r="H1047533" s="198"/>
      <c r="I1047533" s="198"/>
      <c r="J1047533" s="198"/>
      <c r="K1047533" s="198"/>
      <c r="M1047533" s="198"/>
      <c r="N1047533" s="198"/>
      <c r="P1047533" s="2"/>
      <c r="U1047533" s="270"/>
      <c r="AA1047533" s="268"/>
      <c r="AC1047533" s="269"/>
    </row>
    <row r="1047534" spans="1:29" s="119" customFormat="1">
      <c r="A1047534" s="254"/>
      <c r="B1047534" s="198"/>
      <c r="C1047534" s="265"/>
      <c r="D1047534" s="265"/>
      <c r="E1047534" s="198"/>
      <c r="G1047534" s="198"/>
      <c r="H1047534" s="198"/>
      <c r="I1047534" s="198"/>
      <c r="J1047534" s="198"/>
      <c r="K1047534" s="198"/>
      <c r="M1047534" s="198"/>
      <c r="N1047534" s="198"/>
      <c r="P1047534" s="2"/>
      <c r="U1047534" s="270"/>
      <c r="AA1047534" s="268"/>
      <c r="AC1047534" s="269"/>
    </row>
    <row r="1047535" spans="1:29" s="119" customFormat="1">
      <c r="A1047535" s="254"/>
      <c r="B1047535" s="198"/>
      <c r="C1047535" s="265"/>
      <c r="D1047535" s="265"/>
      <c r="E1047535" s="198"/>
      <c r="G1047535" s="198"/>
      <c r="H1047535" s="198"/>
      <c r="I1047535" s="198"/>
      <c r="J1047535" s="198"/>
      <c r="K1047535" s="198"/>
      <c r="M1047535" s="198"/>
      <c r="N1047535" s="198"/>
      <c r="P1047535" s="2"/>
      <c r="U1047535" s="270"/>
      <c r="AA1047535" s="268"/>
      <c r="AC1047535" s="269"/>
    </row>
    <row r="1047536" spans="1:29" s="119" customFormat="1">
      <c r="A1047536" s="254"/>
      <c r="B1047536" s="198"/>
      <c r="C1047536" s="265"/>
      <c r="D1047536" s="265"/>
      <c r="E1047536" s="198"/>
      <c r="G1047536" s="198"/>
      <c r="H1047536" s="198"/>
      <c r="I1047536" s="198"/>
      <c r="J1047536" s="198"/>
      <c r="K1047536" s="198"/>
      <c r="M1047536" s="198"/>
      <c r="N1047536" s="198"/>
      <c r="P1047536" s="2"/>
      <c r="U1047536" s="270"/>
      <c r="AA1047536" s="268"/>
      <c r="AC1047536" s="269"/>
    </row>
    <row r="1047537" spans="1:29" s="119" customFormat="1">
      <c r="A1047537" s="254"/>
      <c r="B1047537" s="198"/>
      <c r="C1047537" s="265"/>
      <c r="D1047537" s="265"/>
      <c r="E1047537" s="198"/>
      <c r="G1047537" s="198"/>
      <c r="H1047537" s="198"/>
      <c r="I1047537" s="198"/>
      <c r="J1047537" s="198"/>
      <c r="K1047537" s="198"/>
      <c r="M1047537" s="198"/>
      <c r="N1047537" s="198"/>
      <c r="P1047537" s="2"/>
      <c r="U1047537" s="270"/>
      <c r="AA1047537" s="268"/>
      <c r="AC1047537" s="269"/>
    </row>
    <row r="1047538" spans="1:29" s="119" customFormat="1">
      <c r="A1047538" s="254"/>
      <c r="B1047538" s="198"/>
      <c r="C1047538" s="265"/>
      <c r="D1047538" s="265"/>
      <c r="E1047538" s="198"/>
      <c r="G1047538" s="198"/>
      <c r="H1047538" s="198"/>
      <c r="I1047538" s="198"/>
      <c r="J1047538" s="198"/>
      <c r="K1047538" s="198"/>
      <c r="M1047538" s="198"/>
      <c r="N1047538" s="198"/>
      <c r="P1047538" s="2"/>
      <c r="U1047538" s="270"/>
      <c r="AA1047538" s="268"/>
      <c r="AC1047538" s="269"/>
    </row>
    <row r="1047539" spans="1:29" s="119" customFormat="1">
      <c r="A1047539" s="254"/>
      <c r="B1047539" s="198"/>
      <c r="C1047539" s="265"/>
      <c r="D1047539" s="265"/>
      <c r="E1047539" s="198"/>
      <c r="G1047539" s="198"/>
      <c r="H1047539" s="198"/>
      <c r="I1047539" s="198"/>
      <c r="J1047539" s="198"/>
      <c r="K1047539" s="198"/>
      <c r="M1047539" s="198"/>
      <c r="N1047539" s="198"/>
      <c r="P1047539" s="2"/>
      <c r="U1047539" s="270"/>
      <c r="AA1047539" s="268"/>
      <c r="AC1047539" s="269"/>
    </row>
    <row r="1047540" spans="1:29" s="119" customFormat="1">
      <c r="A1047540" s="254"/>
      <c r="B1047540" s="198"/>
      <c r="C1047540" s="265"/>
      <c r="D1047540" s="265"/>
      <c r="E1047540" s="198"/>
      <c r="G1047540" s="198"/>
      <c r="H1047540" s="198"/>
      <c r="I1047540" s="198"/>
      <c r="J1047540" s="198"/>
      <c r="K1047540" s="198"/>
      <c r="M1047540" s="198"/>
      <c r="N1047540" s="198"/>
      <c r="P1047540" s="2"/>
      <c r="U1047540" s="270"/>
      <c r="AA1047540" s="268"/>
      <c r="AC1047540" s="269"/>
    </row>
    <row r="1047541" spans="1:29" s="119" customFormat="1">
      <c r="A1047541" s="254"/>
      <c r="B1047541" s="198"/>
      <c r="C1047541" s="265"/>
      <c r="D1047541" s="265"/>
      <c r="E1047541" s="198"/>
      <c r="G1047541" s="198"/>
      <c r="H1047541" s="198"/>
      <c r="I1047541" s="198"/>
      <c r="J1047541" s="198"/>
      <c r="K1047541" s="198"/>
      <c r="M1047541" s="198"/>
      <c r="N1047541" s="198"/>
      <c r="P1047541" s="2"/>
      <c r="U1047541" s="270"/>
      <c r="AA1047541" s="268"/>
      <c r="AC1047541" s="269"/>
    </row>
    <row r="1047542" spans="1:29" s="119" customFormat="1">
      <c r="A1047542" s="254"/>
      <c r="B1047542" s="198"/>
      <c r="C1047542" s="265"/>
      <c r="D1047542" s="265"/>
      <c r="E1047542" s="198"/>
      <c r="G1047542" s="198"/>
      <c r="H1047542" s="198"/>
      <c r="I1047542" s="198"/>
      <c r="J1047542" s="198"/>
      <c r="K1047542" s="198"/>
      <c r="M1047542" s="198"/>
      <c r="N1047542" s="198"/>
      <c r="P1047542" s="2"/>
      <c r="U1047542" s="270"/>
      <c r="AA1047542" s="268"/>
      <c r="AC1047542" s="269"/>
    </row>
    <row r="1047543" spans="1:29" s="119" customFormat="1">
      <c r="A1047543" s="254"/>
      <c r="B1047543" s="198"/>
      <c r="C1047543" s="265"/>
      <c r="D1047543" s="265"/>
      <c r="E1047543" s="198"/>
      <c r="G1047543" s="198"/>
      <c r="H1047543" s="198"/>
      <c r="I1047543" s="198"/>
      <c r="J1047543" s="198"/>
      <c r="K1047543" s="198"/>
      <c r="M1047543" s="198"/>
      <c r="N1047543" s="198"/>
      <c r="P1047543" s="2"/>
      <c r="U1047543" s="270"/>
      <c r="AA1047543" s="268"/>
      <c r="AC1047543" s="269"/>
    </row>
    <row r="1047544" spans="1:29" s="119" customFormat="1">
      <c r="A1047544" s="254"/>
      <c r="B1047544" s="198"/>
      <c r="C1047544" s="265"/>
      <c r="D1047544" s="265"/>
      <c r="E1047544" s="198"/>
      <c r="G1047544" s="198"/>
      <c r="H1047544" s="198"/>
      <c r="I1047544" s="198"/>
      <c r="J1047544" s="198"/>
      <c r="K1047544" s="198"/>
      <c r="M1047544" s="198"/>
      <c r="N1047544" s="198"/>
      <c r="P1047544" s="2"/>
      <c r="U1047544" s="270"/>
      <c r="AA1047544" s="268"/>
      <c r="AC1047544" s="269"/>
    </row>
    <row r="1047545" spans="1:29" s="119" customFormat="1">
      <c r="A1047545" s="254"/>
      <c r="B1047545" s="198"/>
      <c r="C1047545" s="265"/>
      <c r="D1047545" s="265"/>
      <c r="E1047545" s="198"/>
      <c r="G1047545" s="198"/>
      <c r="H1047545" s="198"/>
      <c r="I1047545" s="198"/>
      <c r="J1047545" s="198"/>
      <c r="K1047545" s="198"/>
      <c r="M1047545" s="198"/>
      <c r="N1047545" s="198"/>
      <c r="P1047545" s="2"/>
      <c r="U1047545" s="270"/>
      <c r="AA1047545" s="268"/>
      <c r="AC1047545" s="269"/>
    </row>
    <row r="1047546" spans="1:29" s="119" customFormat="1">
      <c r="A1047546" s="254"/>
      <c r="B1047546" s="198"/>
      <c r="C1047546" s="265"/>
      <c r="D1047546" s="265"/>
      <c r="E1047546" s="198"/>
      <c r="G1047546" s="198"/>
      <c r="H1047546" s="198"/>
      <c r="I1047546" s="198"/>
      <c r="J1047546" s="198"/>
      <c r="K1047546" s="198"/>
      <c r="M1047546" s="198"/>
      <c r="N1047546" s="198"/>
      <c r="P1047546" s="2"/>
      <c r="U1047546" s="270"/>
      <c r="AA1047546" s="268"/>
      <c r="AC1047546" s="269"/>
    </row>
    <row r="1047547" spans="1:29" s="119" customFormat="1">
      <c r="A1047547" s="254"/>
      <c r="B1047547" s="198"/>
      <c r="C1047547" s="265"/>
      <c r="D1047547" s="265"/>
      <c r="E1047547" s="198"/>
      <c r="G1047547" s="198"/>
      <c r="H1047547" s="198"/>
      <c r="I1047547" s="198"/>
      <c r="J1047547" s="198"/>
      <c r="K1047547" s="198"/>
      <c r="M1047547" s="198"/>
      <c r="N1047547" s="198"/>
      <c r="P1047547" s="2"/>
      <c r="U1047547" s="270"/>
      <c r="AA1047547" s="268"/>
      <c r="AC1047547" s="269"/>
    </row>
    <row r="1047548" spans="1:29" s="119" customFormat="1">
      <c r="A1047548" s="254"/>
      <c r="B1047548" s="198"/>
      <c r="C1047548" s="265"/>
      <c r="D1047548" s="265"/>
      <c r="E1047548" s="198"/>
      <c r="G1047548" s="198"/>
      <c r="H1047548" s="198"/>
      <c r="I1047548" s="198"/>
      <c r="J1047548" s="198"/>
      <c r="K1047548" s="198"/>
      <c r="M1047548" s="198"/>
      <c r="N1047548" s="198"/>
      <c r="P1047548" s="2"/>
      <c r="U1047548" s="270"/>
      <c r="AA1047548" s="268"/>
      <c r="AC1047548" s="269"/>
    </row>
    <row r="1047549" spans="1:29" s="119" customFormat="1">
      <c r="A1047549" s="254"/>
      <c r="B1047549" s="198"/>
      <c r="C1047549" s="265"/>
      <c r="D1047549" s="265"/>
      <c r="E1047549" s="198"/>
      <c r="G1047549" s="198"/>
      <c r="H1047549" s="198"/>
      <c r="I1047549" s="198"/>
      <c r="J1047549" s="198"/>
      <c r="K1047549" s="198"/>
      <c r="M1047549" s="198"/>
      <c r="N1047549" s="198"/>
      <c r="P1047549" s="2"/>
      <c r="U1047549" s="270"/>
      <c r="AA1047549" s="268"/>
      <c r="AC1047549" s="269"/>
    </row>
    <row r="1047550" spans="1:29" s="119" customFormat="1">
      <c r="A1047550" s="254"/>
      <c r="B1047550" s="198"/>
      <c r="C1047550" s="265"/>
      <c r="D1047550" s="265"/>
      <c r="E1047550" s="198"/>
      <c r="G1047550" s="198"/>
      <c r="H1047550" s="198"/>
      <c r="I1047550" s="198"/>
      <c r="J1047550" s="198"/>
      <c r="K1047550" s="198"/>
      <c r="M1047550" s="198"/>
      <c r="N1047550" s="198"/>
      <c r="P1047550" s="2"/>
      <c r="U1047550" s="270"/>
      <c r="AA1047550" s="268"/>
      <c r="AC1047550" s="269"/>
    </row>
    <row r="1047551" spans="1:29" s="119" customFormat="1">
      <c r="A1047551" s="254"/>
      <c r="B1047551" s="198"/>
      <c r="C1047551" s="265"/>
      <c r="D1047551" s="265"/>
      <c r="E1047551" s="198"/>
      <c r="G1047551" s="198"/>
      <c r="H1047551" s="198"/>
      <c r="I1047551" s="198"/>
      <c r="J1047551" s="198"/>
      <c r="K1047551" s="198"/>
      <c r="M1047551" s="198"/>
      <c r="N1047551" s="198"/>
      <c r="P1047551" s="2"/>
      <c r="U1047551" s="270"/>
      <c r="AA1047551" s="268"/>
      <c r="AC1047551" s="269"/>
    </row>
    <row r="1047552" spans="1:29" s="119" customFormat="1">
      <c r="A1047552" s="254"/>
      <c r="B1047552" s="198"/>
      <c r="C1047552" s="265"/>
      <c r="D1047552" s="265"/>
      <c r="E1047552" s="198"/>
      <c r="G1047552" s="198"/>
      <c r="H1047552" s="198"/>
      <c r="I1047552" s="198"/>
      <c r="J1047552" s="198"/>
      <c r="K1047552" s="198"/>
      <c r="M1047552" s="198"/>
      <c r="N1047552" s="198"/>
      <c r="P1047552" s="2"/>
      <c r="U1047552" s="270"/>
      <c r="AA1047552" s="268"/>
      <c r="AC1047552" s="269"/>
    </row>
    <row r="1047553" spans="1:29" s="119" customFormat="1">
      <c r="A1047553" s="254"/>
      <c r="B1047553" s="198"/>
      <c r="C1047553" s="265"/>
      <c r="D1047553" s="265"/>
      <c r="E1047553" s="198"/>
      <c r="G1047553" s="198"/>
      <c r="H1047553" s="198"/>
      <c r="I1047553" s="198"/>
      <c r="J1047553" s="198"/>
      <c r="K1047553" s="198"/>
      <c r="M1047553" s="198"/>
      <c r="N1047553" s="198"/>
      <c r="P1047553" s="2"/>
      <c r="U1047553" s="270"/>
      <c r="AA1047553" s="268"/>
      <c r="AC1047553" s="269"/>
    </row>
    <row r="1047554" spans="1:29" s="119" customFormat="1">
      <c r="A1047554" s="254"/>
      <c r="B1047554" s="198"/>
      <c r="C1047554" s="265"/>
      <c r="D1047554" s="265"/>
      <c r="E1047554" s="198"/>
      <c r="G1047554" s="198"/>
      <c r="H1047554" s="198"/>
      <c r="I1047554" s="198"/>
      <c r="J1047554" s="198"/>
      <c r="K1047554" s="198"/>
      <c r="M1047554" s="198"/>
      <c r="N1047554" s="198"/>
      <c r="P1047554" s="2"/>
      <c r="U1047554" s="270"/>
      <c r="AA1047554" s="268"/>
      <c r="AC1047554" s="269"/>
    </row>
    <row r="1047555" spans="1:29" s="119" customFormat="1">
      <c r="A1047555" s="254"/>
      <c r="B1047555" s="198"/>
      <c r="C1047555" s="265"/>
      <c r="D1047555" s="265"/>
      <c r="E1047555" s="198"/>
      <c r="G1047555" s="198"/>
      <c r="H1047555" s="198"/>
      <c r="I1047555" s="198"/>
      <c r="J1047555" s="198"/>
      <c r="K1047555" s="198"/>
      <c r="M1047555" s="198"/>
      <c r="N1047555" s="198"/>
      <c r="P1047555" s="2"/>
      <c r="U1047555" s="270"/>
      <c r="AA1047555" s="268"/>
      <c r="AC1047555" s="269"/>
    </row>
    <row r="1047556" spans="1:29" s="119" customFormat="1">
      <c r="A1047556" s="254"/>
      <c r="B1047556" s="198"/>
      <c r="C1047556" s="265"/>
      <c r="D1047556" s="265"/>
      <c r="E1047556" s="198"/>
      <c r="G1047556" s="198"/>
      <c r="H1047556" s="198"/>
      <c r="I1047556" s="198"/>
      <c r="J1047556" s="198"/>
      <c r="K1047556" s="198"/>
      <c r="M1047556" s="198"/>
      <c r="N1047556" s="198"/>
      <c r="P1047556" s="2"/>
      <c r="U1047556" s="270"/>
      <c r="AA1047556" s="268"/>
      <c r="AC1047556" s="269"/>
    </row>
    <row r="1047557" spans="1:29" s="119" customFormat="1">
      <c r="A1047557" s="254"/>
      <c r="B1047557" s="198"/>
      <c r="C1047557" s="265"/>
      <c r="D1047557" s="265"/>
      <c r="E1047557" s="198"/>
      <c r="G1047557" s="198"/>
      <c r="H1047557" s="198"/>
      <c r="I1047557" s="198"/>
      <c r="J1047557" s="198"/>
      <c r="K1047557" s="198"/>
      <c r="M1047557" s="198"/>
      <c r="N1047557" s="198"/>
      <c r="P1047557" s="2"/>
      <c r="U1047557" s="270"/>
      <c r="AA1047557" s="268"/>
      <c r="AC1047557" s="269"/>
    </row>
    <row r="1047558" spans="1:29" s="119" customFormat="1">
      <c r="A1047558" s="254"/>
      <c r="B1047558" s="198"/>
      <c r="C1047558" s="265"/>
      <c r="D1047558" s="265"/>
      <c r="E1047558" s="198"/>
      <c r="G1047558" s="198"/>
      <c r="H1047558" s="198"/>
      <c r="I1047558" s="198"/>
      <c r="J1047558" s="198"/>
      <c r="K1047558" s="198"/>
      <c r="M1047558" s="198"/>
      <c r="N1047558" s="198"/>
      <c r="P1047558" s="2"/>
      <c r="U1047558" s="270"/>
      <c r="AA1047558" s="268"/>
      <c r="AC1047558" s="269"/>
    </row>
    <row r="1047559" spans="1:29" s="119" customFormat="1">
      <c r="A1047559" s="254"/>
      <c r="B1047559" s="198"/>
      <c r="C1047559" s="265"/>
      <c r="D1047559" s="265"/>
      <c r="E1047559" s="198"/>
      <c r="G1047559" s="198"/>
      <c r="H1047559" s="198"/>
      <c r="I1047559" s="198"/>
      <c r="J1047559" s="198"/>
      <c r="K1047559" s="198"/>
      <c r="M1047559" s="198"/>
      <c r="N1047559" s="198"/>
      <c r="P1047559" s="2"/>
      <c r="U1047559" s="270"/>
      <c r="AA1047559" s="268"/>
      <c r="AC1047559" s="269"/>
    </row>
    <row r="1047560" spans="1:29" s="119" customFormat="1">
      <c r="A1047560" s="254"/>
      <c r="B1047560" s="198"/>
      <c r="C1047560" s="265"/>
      <c r="D1047560" s="265"/>
      <c r="E1047560" s="198"/>
      <c r="G1047560" s="198"/>
      <c r="H1047560" s="198"/>
      <c r="I1047560" s="198"/>
      <c r="J1047560" s="198"/>
      <c r="K1047560" s="198"/>
      <c r="M1047560" s="198"/>
      <c r="N1047560" s="198"/>
      <c r="P1047560" s="2"/>
      <c r="U1047560" s="270"/>
      <c r="AA1047560" s="268"/>
      <c r="AC1047560" s="269"/>
    </row>
    <row r="1047561" spans="1:29" s="119" customFormat="1">
      <c r="A1047561" s="254"/>
      <c r="B1047561" s="198"/>
      <c r="C1047561" s="265"/>
      <c r="D1047561" s="265"/>
      <c r="E1047561" s="198"/>
      <c r="G1047561" s="198"/>
      <c r="H1047561" s="198"/>
      <c r="I1047561" s="198"/>
      <c r="J1047561" s="198"/>
      <c r="K1047561" s="198"/>
      <c r="M1047561" s="198"/>
      <c r="N1047561" s="198"/>
      <c r="P1047561" s="2"/>
      <c r="U1047561" s="270"/>
      <c r="AA1047561" s="268"/>
      <c r="AC1047561" s="269"/>
    </row>
    <row r="1047562" spans="1:29" s="119" customFormat="1">
      <c r="A1047562" s="254"/>
      <c r="B1047562" s="198"/>
      <c r="C1047562" s="265"/>
      <c r="D1047562" s="265"/>
      <c r="E1047562" s="198"/>
      <c r="G1047562" s="198"/>
      <c r="H1047562" s="198"/>
      <c r="I1047562" s="198"/>
      <c r="J1047562" s="198"/>
      <c r="K1047562" s="198"/>
      <c r="M1047562" s="198"/>
      <c r="N1047562" s="198"/>
      <c r="P1047562" s="2"/>
      <c r="U1047562" s="270"/>
      <c r="AA1047562" s="268"/>
      <c r="AC1047562" s="269"/>
    </row>
    <row r="1047563" spans="1:29" s="119" customFormat="1">
      <c r="A1047563" s="254"/>
      <c r="B1047563" s="198"/>
      <c r="C1047563" s="265"/>
      <c r="D1047563" s="265"/>
      <c r="E1047563" s="198"/>
      <c r="G1047563" s="198"/>
      <c r="H1047563" s="198"/>
      <c r="I1047563" s="198"/>
      <c r="J1047563" s="198"/>
      <c r="K1047563" s="198"/>
      <c r="M1047563" s="198"/>
      <c r="N1047563" s="198"/>
      <c r="P1047563" s="2"/>
      <c r="U1047563" s="270"/>
      <c r="AA1047563" s="268"/>
      <c r="AC1047563" s="269"/>
    </row>
    <row r="1047564" spans="1:29" s="119" customFormat="1">
      <c r="A1047564" s="254"/>
      <c r="B1047564" s="198"/>
      <c r="C1047564" s="265"/>
      <c r="D1047564" s="265"/>
      <c r="E1047564" s="198"/>
      <c r="G1047564" s="198"/>
      <c r="H1047564" s="198"/>
      <c r="I1047564" s="198"/>
      <c r="J1047564" s="198"/>
      <c r="K1047564" s="198"/>
      <c r="M1047564" s="198"/>
      <c r="N1047564" s="198"/>
      <c r="P1047564" s="2"/>
      <c r="U1047564" s="270"/>
      <c r="AA1047564" s="268"/>
      <c r="AC1047564" s="269"/>
    </row>
    <row r="1047565" spans="1:29" s="119" customFormat="1">
      <c r="A1047565" s="254"/>
      <c r="B1047565" s="198"/>
      <c r="C1047565" s="265"/>
      <c r="D1047565" s="265"/>
      <c r="E1047565" s="198"/>
      <c r="G1047565" s="198"/>
      <c r="H1047565" s="198"/>
      <c r="I1047565" s="198"/>
      <c r="J1047565" s="198"/>
      <c r="K1047565" s="198"/>
      <c r="M1047565" s="198"/>
      <c r="N1047565" s="198"/>
      <c r="P1047565" s="2"/>
      <c r="U1047565" s="270"/>
      <c r="AA1047565" s="268"/>
      <c r="AC1047565" s="269"/>
    </row>
    <row r="1047566" spans="1:29" s="119" customFormat="1">
      <c r="A1047566" s="254"/>
      <c r="B1047566" s="198"/>
      <c r="C1047566" s="265"/>
      <c r="D1047566" s="265"/>
      <c r="E1047566" s="198"/>
      <c r="G1047566" s="198"/>
      <c r="H1047566" s="198"/>
      <c r="I1047566" s="198"/>
      <c r="J1047566" s="198"/>
      <c r="K1047566" s="198"/>
      <c r="M1047566" s="198"/>
      <c r="N1047566" s="198"/>
      <c r="P1047566" s="2"/>
      <c r="U1047566" s="270"/>
      <c r="AA1047566" s="268"/>
      <c r="AC1047566" s="269"/>
    </row>
    <row r="1047567" spans="1:29" s="119" customFormat="1">
      <c r="A1047567" s="254"/>
      <c r="B1047567" s="198"/>
      <c r="C1047567" s="265"/>
      <c r="D1047567" s="265"/>
      <c r="E1047567" s="198"/>
      <c r="G1047567" s="198"/>
      <c r="H1047567" s="198"/>
      <c r="I1047567" s="198"/>
      <c r="J1047567" s="198"/>
      <c r="K1047567" s="198"/>
      <c r="M1047567" s="198"/>
      <c r="N1047567" s="198"/>
      <c r="P1047567" s="2"/>
      <c r="U1047567" s="270"/>
      <c r="AA1047567" s="268"/>
      <c r="AC1047567" s="269"/>
    </row>
    <row r="1047568" spans="1:29" s="119" customFormat="1">
      <c r="A1047568" s="254"/>
      <c r="B1047568" s="198"/>
      <c r="C1047568" s="265"/>
      <c r="D1047568" s="265"/>
      <c r="E1047568" s="198"/>
      <c r="G1047568" s="198"/>
      <c r="H1047568" s="198"/>
      <c r="I1047568" s="198"/>
      <c r="J1047568" s="198"/>
      <c r="K1047568" s="198"/>
      <c r="M1047568" s="198"/>
      <c r="N1047568" s="198"/>
      <c r="P1047568" s="2"/>
      <c r="U1047568" s="270"/>
      <c r="AA1047568" s="268"/>
      <c r="AC1047568" s="269"/>
    </row>
    <row r="1047569" spans="1:29" s="119" customFormat="1">
      <c r="A1047569" s="254"/>
      <c r="B1047569" s="198"/>
      <c r="C1047569" s="265"/>
      <c r="D1047569" s="265"/>
      <c r="E1047569" s="198"/>
      <c r="G1047569" s="198"/>
      <c r="H1047569" s="198"/>
      <c r="I1047569" s="198"/>
      <c r="J1047569" s="198"/>
      <c r="K1047569" s="198"/>
      <c r="M1047569" s="198"/>
      <c r="N1047569" s="198"/>
      <c r="P1047569" s="2"/>
      <c r="U1047569" s="270"/>
      <c r="AA1047569" s="268"/>
      <c r="AC1047569" s="269"/>
    </row>
    <row r="1047570" spans="1:29" s="119" customFormat="1">
      <c r="A1047570" s="254"/>
      <c r="B1047570" s="198"/>
      <c r="C1047570" s="265"/>
      <c r="D1047570" s="265"/>
      <c r="E1047570" s="198"/>
      <c r="G1047570" s="198"/>
      <c r="H1047570" s="198"/>
      <c r="I1047570" s="198"/>
      <c r="J1047570" s="198"/>
      <c r="K1047570" s="198"/>
      <c r="M1047570" s="198"/>
      <c r="N1047570" s="198"/>
      <c r="P1047570" s="2"/>
      <c r="U1047570" s="270"/>
      <c r="AA1047570" s="268"/>
      <c r="AC1047570" s="269"/>
    </row>
    <row r="1047571" spans="1:29" s="119" customFormat="1">
      <c r="A1047571" s="254"/>
      <c r="B1047571" s="198"/>
      <c r="C1047571" s="265"/>
      <c r="D1047571" s="265"/>
      <c r="E1047571" s="198"/>
      <c r="G1047571" s="198"/>
      <c r="H1047571" s="198"/>
      <c r="I1047571" s="198"/>
      <c r="J1047571" s="198"/>
      <c r="K1047571" s="198"/>
      <c r="M1047571" s="198"/>
      <c r="N1047571" s="198"/>
      <c r="P1047571" s="2"/>
      <c r="U1047571" s="270"/>
      <c r="AA1047571" s="268"/>
      <c r="AC1047571" s="269"/>
    </row>
    <row r="1047572" spans="1:29" s="119" customFormat="1">
      <c r="A1047572" s="254"/>
      <c r="B1047572" s="198"/>
      <c r="C1047572" s="265"/>
      <c r="D1047572" s="265"/>
      <c r="E1047572" s="198"/>
      <c r="G1047572" s="198"/>
      <c r="H1047572" s="198"/>
      <c r="I1047572" s="198"/>
      <c r="J1047572" s="198"/>
      <c r="K1047572" s="198"/>
      <c r="M1047572" s="198"/>
      <c r="N1047572" s="198"/>
      <c r="P1047572" s="2"/>
      <c r="U1047572" s="270"/>
      <c r="AA1047572" s="268"/>
      <c r="AC1047572" s="269"/>
    </row>
    <row r="1047573" spans="1:29" s="119" customFormat="1">
      <c r="A1047573" s="254"/>
      <c r="B1047573" s="198"/>
      <c r="C1047573" s="265"/>
      <c r="D1047573" s="265"/>
      <c r="E1047573" s="198"/>
      <c r="G1047573" s="198"/>
      <c r="H1047573" s="198"/>
      <c r="I1047573" s="198"/>
      <c r="J1047573" s="198"/>
      <c r="K1047573" s="198"/>
      <c r="M1047573" s="198"/>
      <c r="N1047573" s="198"/>
      <c r="P1047573" s="2"/>
      <c r="U1047573" s="270"/>
      <c r="AA1047573" s="268"/>
      <c r="AC1047573" s="269"/>
    </row>
    <row r="1047574" spans="1:29" s="119" customFormat="1">
      <c r="A1047574" s="254"/>
      <c r="B1047574" s="198"/>
      <c r="C1047574" s="265"/>
      <c r="D1047574" s="265"/>
      <c r="E1047574" s="198"/>
      <c r="G1047574" s="198"/>
      <c r="H1047574" s="198"/>
      <c r="I1047574" s="198"/>
      <c r="J1047574" s="198"/>
      <c r="K1047574" s="198"/>
      <c r="M1047574" s="198"/>
      <c r="N1047574" s="198"/>
      <c r="P1047574" s="2"/>
      <c r="U1047574" s="270"/>
      <c r="AA1047574" s="268"/>
      <c r="AC1047574" s="269"/>
    </row>
    <row r="1047575" spans="1:29" s="119" customFormat="1">
      <c r="A1047575" s="254"/>
      <c r="B1047575" s="198"/>
      <c r="C1047575" s="265"/>
      <c r="D1047575" s="265"/>
      <c r="E1047575" s="198"/>
      <c r="G1047575" s="198"/>
      <c r="H1047575" s="198"/>
      <c r="I1047575" s="198"/>
      <c r="J1047575" s="198"/>
      <c r="K1047575" s="198"/>
      <c r="M1047575" s="198"/>
      <c r="N1047575" s="198"/>
      <c r="P1047575" s="2"/>
      <c r="U1047575" s="270"/>
      <c r="AA1047575" s="268"/>
      <c r="AC1047575" s="269"/>
    </row>
    <row r="1047576" spans="1:29" s="119" customFormat="1">
      <c r="A1047576" s="254"/>
      <c r="B1047576" s="198"/>
      <c r="C1047576" s="265"/>
      <c r="D1047576" s="265"/>
      <c r="E1047576" s="198"/>
      <c r="G1047576" s="198"/>
      <c r="H1047576" s="198"/>
      <c r="I1047576" s="198"/>
      <c r="J1047576" s="198"/>
      <c r="K1047576" s="198"/>
      <c r="M1047576" s="198"/>
      <c r="N1047576" s="198"/>
      <c r="P1047576" s="2"/>
      <c r="U1047576" s="270"/>
      <c r="AA1047576" s="268"/>
      <c r="AC1047576" s="269"/>
    </row>
    <row r="1047577" spans="1:29" s="119" customFormat="1">
      <c r="A1047577" s="254"/>
      <c r="B1047577" s="198"/>
      <c r="C1047577" s="265"/>
      <c r="D1047577" s="265"/>
      <c r="E1047577" s="198"/>
      <c r="G1047577" s="198"/>
      <c r="H1047577" s="198"/>
      <c r="I1047577" s="198"/>
      <c r="J1047577" s="198"/>
      <c r="K1047577" s="198"/>
      <c r="M1047577" s="198"/>
      <c r="N1047577" s="198"/>
      <c r="P1047577" s="2"/>
      <c r="U1047577" s="270"/>
      <c r="AA1047577" s="268"/>
      <c r="AC1047577" s="269"/>
    </row>
    <row r="1047578" spans="1:29" s="119" customFormat="1">
      <c r="A1047578" s="254"/>
      <c r="B1047578" s="198"/>
      <c r="C1047578" s="265"/>
      <c r="D1047578" s="265"/>
      <c r="E1047578" s="198"/>
      <c r="G1047578" s="198"/>
      <c r="H1047578" s="198"/>
      <c r="I1047578" s="198"/>
      <c r="J1047578" s="198"/>
      <c r="K1047578" s="198"/>
      <c r="M1047578" s="198"/>
      <c r="N1047578" s="198"/>
      <c r="P1047578" s="2"/>
      <c r="U1047578" s="270"/>
      <c r="AA1047578" s="268"/>
      <c r="AC1047578" s="269"/>
    </row>
    <row r="1047579" spans="1:29" s="119" customFormat="1">
      <c r="A1047579" s="254"/>
      <c r="B1047579" s="198"/>
      <c r="C1047579" s="265"/>
      <c r="D1047579" s="265"/>
      <c r="E1047579" s="198"/>
      <c r="G1047579" s="198"/>
      <c r="H1047579" s="198"/>
      <c r="I1047579" s="198"/>
      <c r="J1047579" s="198"/>
      <c r="K1047579" s="198"/>
      <c r="M1047579" s="198"/>
      <c r="N1047579" s="198"/>
      <c r="P1047579" s="2"/>
      <c r="U1047579" s="270"/>
      <c r="AA1047579" s="268"/>
      <c r="AC1047579" s="269"/>
    </row>
    <row r="1047580" spans="1:29" s="119" customFormat="1">
      <c r="A1047580" s="254"/>
      <c r="B1047580" s="198"/>
      <c r="C1047580" s="265"/>
      <c r="D1047580" s="265"/>
      <c r="E1047580" s="198"/>
      <c r="G1047580" s="198"/>
      <c r="H1047580" s="198"/>
      <c r="I1047580" s="198"/>
      <c r="J1047580" s="198"/>
      <c r="K1047580" s="198"/>
      <c r="M1047580" s="198"/>
      <c r="N1047580" s="198"/>
      <c r="P1047580" s="2"/>
      <c r="U1047580" s="270"/>
      <c r="AA1047580" s="268"/>
      <c r="AC1047580" s="269"/>
    </row>
    <row r="1047581" spans="1:29" s="119" customFormat="1">
      <c r="A1047581" s="254"/>
      <c r="B1047581" s="198"/>
      <c r="C1047581" s="265"/>
      <c r="D1047581" s="265"/>
      <c r="E1047581" s="198"/>
      <c r="G1047581" s="198"/>
      <c r="H1047581" s="198"/>
      <c r="I1047581" s="198"/>
      <c r="J1047581" s="198"/>
      <c r="K1047581" s="198"/>
      <c r="M1047581" s="198"/>
      <c r="N1047581" s="198"/>
      <c r="P1047581" s="2"/>
      <c r="U1047581" s="270"/>
      <c r="AA1047581" s="268"/>
      <c r="AC1047581" s="269"/>
    </row>
    <row r="1047582" spans="1:29" s="119" customFormat="1">
      <c r="A1047582" s="254"/>
      <c r="B1047582" s="198"/>
      <c r="C1047582" s="265"/>
      <c r="D1047582" s="265"/>
      <c r="E1047582" s="198"/>
      <c r="G1047582" s="198"/>
      <c r="H1047582" s="198"/>
      <c r="I1047582" s="198"/>
      <c r="J1047582" s="198"/>
      <c r="K1047582" s="198"/>
      <c r="M1047582" s="198"/>
      <c r="N1047582" s="198"/>
      <c r="P1047582" s="2"/>
      <c r="U1047582" s="270"/>
      <c r="AA1047582" s="268"/>
      <c r="AC1047582" s="269"/>
    </row>
    <row r="1047583" spans="1:29" s="119" customFormat="1">
      <c r="A1047583" s="254"/>
      <c r="B1047583" s="198"/>
      <c r="C1047583" s="265"/>
      <c r="D1047583" s="265"/>
      <c r="E1047583" s="198"/>
      <c r="G1047583" s="198"/>
      <c r="H1047583" s="198"/>
      <c r="I1047583" s="198"/>
      <c r="J1047583" s="198"/>
      <c r="K1047583" s="198"/>
      <c r="M1047583" s="198"/>
      <c r="N1047583" s="198"/>
      <c r="P1047583" s="2"/>
      <c r="U1047583" s="270"/>
      <c r="AA1047583" s="268"/>
      <c r="AC1047583" s="269"/>
    </row>
    <row r="1047584" spans="1:29" s="119" customFormat="1">
      <c r="A1047584" s="254"/>
      <c r="B1047584" s="198"/>
      <c r="C1047584" s="265"/>
      <c r="D1047584" s="265"/>
      <c r="E1047584" s="198"/>
      <c r="G1047584" s="198"/>
      <c r="H1047584" s="198"/>
      <c r="I1047584" s="198"/>
      <c r="J1047584" s="198"/>
      <c r="K1047584" s="198"/>
      <c r="M1047584" s="198"/>
      <c r="N1047584" s="198"/>
      <c r="P1047584" s="2"/>
      <c r="U1047584" s="270"/>
      <c r="AA1047584" s="268"/>
      <c r="AC1047584" s="269"/>
    </row>
    <row r="1047585" spans="1:29" s="119" customFormat="1">
      <c r="A1047585" s="254"/>
      <c r="B1047585" s="198"/>
      <c r="C1047585" s="265"/>
      <c r="D1047585" s="265"/>
      <c r="E1047585" s="198"/>
      <c r="G1047585" s="198"/>
      <c r="H1047585" s="198"/>
      <c r="I1047585" s="198"/>
      <c r="J1047585" s="198"/>
      <c r="K1047585" s="198"/>
      <c r="M1047585" s="198"/>
      <c r="N1047585" s="198"/>
      <c r="P1047585" s="2"/>
      <c r="U1047585" s="270"/>
      <c r="AA1047585" s="268"/>
      <c r="AC1047585" s="269"/>
    </row>
    <row r="1047586" spans="1:29" s="119" customFormat="1">
      <c r="A1047586" s="254"/>
      <c r="B1047586" s="198"/>
      <c r="C1047586" s="265"/>
      <c r="D1047586" s="265"/>
      <c r="E1047586" s="198"/>
      <c r="G1047586" s="198"/>
      <c r="H1047586" s="198"/>
      <c r="I1047586" s="198"/>
      <c r="J1047586" s="198"/>
      <c r="K1047586" s="198"/>
      <c r="M1047586" s="198"/>
      <c r="N1047586" s="198"/>
      <c r="P1047586" s="2"/>
      <c r="U1047586" s="270"/>
      <c r="AA1047586" s="268"/>
      <c r="AC1047586" s="269"/>
    </row>
    <row r="1047587" spans="1:29" s="119" customFormat="1">
      <c r="A1047587" s="254"/>
      <c r="B1047587" s="198"/>
      <c r="C1047587" s="265"/>
      <c r="D1047587" s="265"/>
      <c r="E1047587" s="198"/>
      <c r="G1047587" s="198"/>
      <c r="H1047587" s="198"/>
      <c r="I1047587" s="198"/>
      <c r="J1047587" s="198"/>
      <c r="K1047587" s="198"/>
      <c r="M1047587" s="198"/>
      <c r="N1047587" s="198"/>
      <c r="P1047587" s="2"/>
      <c r="U1047587" s="270"/>
      <c r="AA1047587" s="268"/>
      <c r="AC1047587" s="269"/>
    </row>
    <row r="1047588" spans="1:29" s="119" customFormat="1">
      <c r="A1047588" s="254"/>
      <c r="B1047588" s="198"/>
      <c r="C1047588" s="265"/>
      <c r="D1047588" s="265"/>
      <c r="E1047588" s="198"/>
      <c r="G1047588" s="198"/>
      <c r="H1047588" s="198"/>
      <c r="I1047588" s="198"/>
      <c r="J1047588" s="198"/>
      <c r="K1047588" s="198"/>
      <c r="M1047588" s="198"/>
      <c r="N1047588" s="198"/>
      <c r="P1047588" s="2"/>
      <c r="U1047588" s="270"/>
      <c r="AA1047588" s="268"/>
      <c r="AC1047588" s="269"/>
    </row>
    <row r="1047589" spans="1:29" s="119" customFormat="1">
      <c r="A1047589" s="254"/>
      <c r="B1047589" s="198"/>
      <c r="C1047589" s="265"/>
      <c r="D1047589" s="265"/>
      <c r="E1047589" s="198"/>
      <c r="G1047589" s="198"/>
      <c r="H1047589" s="198"/>
      <c r="I1047589" s="198"/>
      <c r="J1047589" s="198"/>
      <c r="K1047589" s="198"/>
      <c r="M1047589" s="198"/>
      <c r="N1047589" s="198"/>
      <c r="P1047589" s="2"/>
      <c r="U1047589" s="270"/>
      <c r="AA1047589" s="268"/>
      <c r="AC1047589" s="269"/>
    </row>
    <row r="1047590" spans="1:29" s="119" customFormat="1">
      <c r="A1047590" s="254"/>
      <c r="B1047590" s="198"/>
      <c r="C1047590" s="265"/>
      <c r="D1047590" s="265"/>
      <c r="E1047590" s="198"/>
      <c r="G1047590" s="198"/>
      <c r="H1047590" s="198"/>
      <c r="I1047590" s="198"/>
      <c r="J1047590" s="198"/>
      <c r="K1047590" s="198"/>
      <c r="M1047590" s="198"/>
      <c r="N1047590" s="198"/>
      <c r="P1047590" s="2"/>
      <c r="U1047590" s="270"/>
      <c r="AA1047590" s="268"/>
      <c r="AC1047590" s="269"/>
    </row>
    <row r="1047591" spans="1:29" s="119" customFormat="1">
      <c r="A1047591" s="254"/>
      <c r="B1047591" s="198"/>
      <c r="C1047591" s="265"/>
      <c r="D1047591" s="265"/>
      <c r="E1047591" s="198"/>
      <c r="G1047591" s="198"/>
      <c r="H1047591" s="198"/>
      <c r="I1047591" s="198"/>
      <c r="J1047591" s="198"/>
      <c r="K1047591" s="198"/>
      <c r="M1047591" s="198"/>
      <c r="N1047591" s="198"/>
      <c r="P1047591" s="2"/>
      <c r="U1047591" s="270"/>
      <c r="AA1047591" s="268"/>
      <c r="AC1047591" s="269"/>
    </row>
    <row r="1047592" spans="1:29" s="119" customFormat="1">
      <c r="A1047592" s="254"/>
      <c r="B1047592" s="198"/>
      <c r="C1047592" s="265"/>
      <c r="D1047592" s="265"/>
      <c r="E1047592" s="198"/>
      <c r="G1047592" s="198"/>
      <c r="H1047592" s="198"/>
      <c r="I1047592" s="198"/>
      <c r="J1047592" s="198"/>
      <c r="K1047592" s="198"/>
      <c r="M1047592" s="198"/>
      <c r="N1047592" s="198"/>
      <c r="P1047592" s="2"/>
      <c r="U1047592" s="270"/>
      <c r="AA1047592" s="268"/>
      <c r="AC1047592" s="269"/>
    </row>
    <row r="1047593" spans="1:29" s="119" customFormat="1">
      <c r="A1047593" s="254"/>
      <c r="B1047593" s="198"/>
      <c r="C1047593" s="265"/>
      <c r="D1047593" s="265"/>
      <c r="E1047593" s="198"/>
      <c r="G1047593" s="198"/>
      <c r="H1047593" s="198"/>
      <c r="I1047593" s="198"/>
      <c r="J1047593" s="198"/>
      <c r="K1047593" s="198"/>
      <c r="M1047593" s="198"/>
      <c r="N1047593" s="198"/>
      <c r="P1047593" s="2"/>
      <c r="U1047593" s="270"/>
      <c r="AA1047593" s="268"/>
      <c r="AC1047593" s="269"/>
    </row>
    <row r="1047594" spans="1:29" s="119" customFormat="1">
      <c r="A1047594" s="254"/>
      <c r="B1047594" s="198"/>
      <c r="C1047594" s="265"/>
      <c r="D1047594" s="265"/>
      <c r="E1047594" s="198"/>
      <c r="G1047594" s="198"/>
      <c r="H1047594" s="198"/>
      <c r="I1047594" s="198"/>
      <c r="J1047594" s="198"/>
      <c r="K1047594" s="198"/>
      <c r="M1047594" s="198"/>
      <c r="N1047594" s="198"/>
      <c r="P1047594" s="2"/>
      <c r="U1047594" s="270"/>
      <c r="AA1047594" s="268"/>
      <c r="AC1047594" s="269"/>
    </row>
    <row r="1047595" spans="1:29" s="119" customFormat="1">
      <c r="A1047595" s="254"/>
      <c r="B1047595" s="198"/>
      <c r="C1047595" s="265"/>
      <c r="D1047595" s="265"/>
      <c r="E1047595" s="198"/>
      <c r="G1047595" s="198"/>
      <c r="H1047595" s="198"/>
      <c r="I1047595" s="198"/>
      <c r="J1047595" s="198"/>
      <c r="K1047595" s="198"/>
      <c r="M1047595" s="198"/>
      <c r="N1047595" s="198"/>
      <c r="P1047595" s="2"/>
      <c r="U1047595" s="270"/>
      <c r="AA1047595" s="268"/>
      <c r="AC1047595" s="269"/>
    </row>
    <row r="1047596" spans="1:29" s="119" customFormat="1">
      <c r="A1047596" s="254"/>
      <c r="B1047596" s="198"/>
      <c r="C1047596" s="265"/>
      <c r="D1047596" s="265"/>
      <c r="E1047596" s="198"/>
      <c r="G1047596" s="198"/>
      <c r="H1047596" s="198"/>
      <c r="I1047596" s="198"/>
      <c r="J1047596" s="198"/>
      <c r="K1047596" s="198"/>
      <c r="M1047596" s="198"/>
      <c r="N1047596" s="198"/>
      <c r="P1047596" s="2"/>
      <c r="U1047596" s="270"/>
      <c r="AA1047596" s="268"/>
      <c r="AC1047596" s="269"/>
    </row>
    <row r="1047597" spans="1:29" s="119" customFormat="1">
      <c r="A1047597" s="254"/>
      <c r="B1047597" s="198"/>
      <c r="C1047597" s="265"/>
      <c r="D1047597" s="265"/>
      <c r="E1047597" s="198"/>
      <c r="G1047597" s="198"/>
      <c r="H1047597" s="198"/>
      <c r="I1047597" s="198"/>
      <c r="J1047597" s="198"/>
      <c r="K1047597" s="198"/>
      <c r="M1047597" s="198"/>
      <c r="N1047597" s="198"/>
      <c r="P1047597" s="2"/>
      <c r="U1047597" s="270"/>
      <c r="AA1047597" s="268"/>
      <c r="AC1047597" s="269"/>
    </row>
    <row r="1047598" spans="1:29" s="119" customFormat="1">
      <c r="A1047598" s="254"/>
      <c r="B1047598" s="198"/>
      <c r="C1047598" s="265"/>
      <c r="D1047598" s="265"/>
      <c r="E1047598" s="198"/>
      <c r="G1047598" s="198"/>
      <c r="H1047598" s="198"/>
      <c r="I1047598" s="198"/>
      <c r="J1047598" s="198"/>
      <c r="K1047598" s="198"/>
      <c r="M1047598" s="198"/>
      <c r="N1047598" s="198"/>
      <c r="P1047598" s="2"/>
      <c r="U1047598" s="270"/>
      <c r="AA1047598" s="268"/>
      <c r="AC1047598" s="269"/>
    </row>
    <row r="1047599" spans="1:29" s="119" customFormat="1">
      <c r="A1047599" s="254"/>
      <c r="B1047599" s="198"/>
      <c r="C1047599" s="265"/>
      <c r="D1047599" s="265"/>
      <c r="E1047599" s="198"/>
      <c r="G1047599" s="198"/>
      <c r="H1047599" s="198"/>
      <c r="I1047599" s="198"/>
      <c r="J1047599" s="198"/>
      <c r="K1047599" s="198"/>
      <c r="M1047599" s="198"/>
      <c r="N1047599" s="198"/>
      <c r="P1047599" s="2"/>
      <c r="U1047599" s="270"/>
      <c r="AA1047599" s="268"/>
      <c r="AC1047599" s="269"/>
    </row>
    <row r="1047600" spans="1:29" s="119" customFormat="1">
      <c r="A1047600" s="254"/>
      <c r="B1047600" s="198"/>
      <c r="C1047600" s="265"/>
      <c r="D1047600" s="265"/>
      <c r="E1047600" s="198"/>
      <c r="G1047600" s="198"/>
      <c r="H1047600" s="198"/>
      <c r="I1047600" s="198"/>
      <c r="J1047600" s="198"/>
      <c r="K1047600" s="198"/>
      <c r="M1047600" s="198"/>
      <c r="N1047600" s="198"/>
      <c r="P1047600" s="2"/>
      <c r="U1047600" s="270"/>
      <c r="AA1047600" s="268"/>
      <c r="AC1047600" s="269"/>
    </row>
    <row r="1047601" spans="1:29" s="119" customFormat="1">
      <c r="A1047601" s="254"/>
      <c r="B1047601" s="198"/>
      <c r="C1047601" s="265"/>
      <c r="D1047601" s="265"/>
      <c r="E1047601" s="198"/>
      <c r="G1047601" s="198"/>
      <c r="H1047601" s="198"/>
      <c r="I1047601" s="198"/>
      <c r="J1047601" s="198"/>
      <c r="K1047601" s="198"/>
      <c r="M1047601" s="198"/>
      <c r="N1047601" s="198"/>
      <c r="P1047601" s="2"/>
      <c r="U1047601" s="270"/>
      <c r="AA1047601" s="268"/>
      <c r="AC1047601" s="269"/>
    </row>
    <row r="1047602" spans="1:29" s="119" customFormat="1">
      <c r="A1047602" s="254"/>
      <c r="B1047602" s="198"/>
      <c r="C1047602" s="265"/>
      <c r="D1047602" s="265"/>
      <c r="E1047602" s="198"/>
      <c r="G1047602" s="198"/>
      <c r="H1047602" s="198"/>
      <c r="I1047602" s="198"/>
      <c r="J1047602" s="198"/>
      <c r="K1047602" s="198"/>
      <c r="M1047602" s="198"/>
      <c r="N1047602" s="198"/>
      <c r="P1047602" s="2"/>
      <c r="U1047602" s="270"/>
      <c r="AA1047602" s="268"/>
      <c r="AC1047602" s="269"/>
    </row>
    <row r="1047603" spans="1:29" s="119" customFormat="1">
      <c r="A1047603" s="254"/>
      <c r="B1047603" s="198"/>
      <c r="C1047603" s="265"/>
      <c r="D1047603" s="265"/>
      <c r="E1047603" s="198"/>
      <c r="G1047603" s="198"/>
      <c r="H1047603" s="198"/>
      <c r="I1047603" s="198"/>
      <c r="J1047603" s="198"/>
      <c r="K1047603" s="198"/>
      <c r="M1047603" s="198"/>
      <c r="N1047603" s="198"/>
      <c r="P1047603" s="2"/>
      <c r="U1047603" s="270"/>
      <c r="AA1047603" s="268"/>
      <c r="AC1047603" s="269"/>
    </row>
    <row r="1047604" spans="1:29" s="119" customFormat="1">
      <c r="A1047604" s="254"/>
      <c r="B1047604" s="198"/>
      <c r="C1047604" s="265"/>
      <c r="D1047604" s="265"/>
      <c r="E1047604" s="198"/>
      <c r="G1047604" s="198"/>
      <c r="H1047604" s="198"/>
      <c r="I1047604" s="198"/>
      <c r="J1047604" s="198"/>
      <c r="K1047604" s="198"/>
      <c r="M1047604" s="198"/>
      <c r="N1047604" s="198"/>
      <c r="P1047604" s="2"/>
      <c r="U1047604" s="270"/>
      <c r="AA1047604" s="268"/>
      <c r="AC1047604" s="269"/>
    </row>
    <row r="1047605" spans="1:29" s="119" customFormat="1">
      <c r="A1047605" s="254"/>
      <c r="B1047605" s="198"/>
      <c r="C1047605" s="265"/>
      <c r="D1047605" s="265"/>
      <c r="E1047605" s="198"/>
      <c r="G1047605" s="198"/>
      <c r="H1047605" s="198"/>
      <c r="I1047605" s="198"/>
      <c r="J1047605" s="198"/>
      <c r="K1047605" s="198"/>
      <c r="M1047605" s="198"/>
      <c r="N1047605" s="198"/>
      <c r="P1047605" s="2"/>
      <c r="U1047605" s="270"/>
      <c r="AA1047605" s="268"/>
      <c r="AC1047605" s="269"/>
    </row>
    <row r="1047606" spans="1:29" s="119" customFormat="1">
      <c r="A1047606" s="254"/>
      <c r="B1047606" s="198"/>
      <c r="C1047606" s="265"/>
      <c r="D1047606" s="265"/>
      <c r="E1047606" s="198"/>
      <c r="G1047606" s="198"/>
      <c r="H1047606" s="198"/>
      <c r="I1047606" s="198"/>
      <c r="J1047606" s="198"/>
      <c r="K1047606" s="198"/>
      <c r="M1047606" s="198"/>
      <c r="N1047606" s="198"/>
      <c r="P1047606" s="2"/>
      <c r="U1047606" s="270"/>
      <c r="AA1047606" s="268"/>
      <c r="AC1047606" s="269"/>
    </row>
    <row r="1047607" spans="1:29" s="119" customFormat="1">
      <c r="A1047607" s="254"/>
      <c r="B1047607" s="198"/>
      <c r="C1047607" s="265"/>
      <c r="D1047607" s="265"/>
      <c r="E1047607" s="198"/>
      <c r="G1047607" s="198"/>
      <c r="H1047607" s="198"/>
      <c r="I1047607" s="198"/>
      <c r="J1047607" s="198"/>
      <c r="K1047607" s="198"/>
      <c r="M1047607" s="198"/>
      <c r="N1047607" s="198"/>
      <c r="P1047607" s="2"/>
      <c r="U1047607" s="270"/>
      <c r="AA1047607" s="268"/>
      <c r="AC1047607" s="269"/>
    </row>
    <row r="1047608" spans="1:29" s="119" customFormat="1">
      <c r="A1047608" s="254"/>
      <c r="B1047608" s="198"/>
      <c r="C1047608" s="265"/>
      <c r="D1047608" s="265"/>
      <c r="E1047608" s="198"/>
      <c r="G1047608" s="198"/>
      <c r="H1047608" s="198"/>
      <c r="I1047608" s="198"/>
      <c r="J1047608" s="198"/>
      <c r="K1047608" s="198"/>
      <c r="M1047608" s="198"/>
      <c r="N1047608" s="198"/>
      <c r="P1047608" s="2"/>
      <c r="U1047608" s="270"/>
      <c r="AA1047608" s="268"/>
      <c r="AC1047608" s="269"/>
    </row>
    <row r="1047609" spans="1:29" s="119" customFormat="1">
      <c r="A1047609" s="254"/>
      <c r="B1047609" s="198"/>
      <c r="C1047609" s="265"/>
      <c r="D1047609" s="265"/>
      <c r="E1047609" s="198"/>
      <c r="G1047609" s="198"/>
      <c r="H1047609" s="198"/>
      <c r="I1047609" s="198"/>
      <c r="J1047609" s="198"/>
      <c r="K1047609" s="198"/>
      <c r="M1047609" s="198"/>
      <c r="N1047609" s="198"/>
      <c r="P1047609" s="2"/>
      <c r="U1047609" s="270"/>
      <c r="AA1047609" s="268"/>
      <c r="AC1047609" s="269"/>
    </row>
    <row r="1047610" spans="1:29" s="119" customFormat="1">
      <c r="A1047610" s="254"/>
      <c r="B1047610" s="198"/>
      <c r="C1047610" s="265"/>
      <c r="D1047610" s="265"/>
      <c r="E1047610" s="198"/>
      <c r="G1047610" s="198"/>
      <c r="H1047610" s="198"/>
      <c r="I1047610" s="198"/>
      <c r="J1047610" s="198"/>
      <c r="K1047610" s="198"/>
      <c r="M1047610" s="198"/>
      <c r="N1047610" s="198"/>
      <c r="P1047610" s="2"/>
      <c r="U1047610" s="270"/>
      <c r="AA1047610" s="268"/>
      <c r="AC1047610" s="269"/>
    </row>
    <row r="1047611" spans="1:29" s="119" customFormat="1">
      <c r="A1047611" s="254"/>
      <c r="B1047611" s="198"/>
      <c r="C1047611" s="265"/>
      <c r="D1047611" s="265"/>
      <c r="E1047611" s="198"/>
      <c r="G1047611" s="198"/>
      <c r="H1047611" s="198"/>
      <c r="I1047611" s="198"/>
      <c r="J1047611" s="198"/>
      <c r="K1047611" s="198"/>
      <c r="M1047611" s="198"/>
      <c r="N1047611" s="198"/>
      <c r="P1047611" s="2"/>
      <c r="U1047611" s="270"/>
      <c r="AA1047611" s="268"/>
      <c r="AC1047611" s="269"/>
    </row>
    <row r="1047612" spans="1:29" s="119" customFormat="1">
      <c r="A1047612" s="254"/>
      <c r="B1047612" s="198"/>
      <c r="C1047612" s="265"/>
      <c r="D1047612" s="265"/>
      <c r="E1047612" s="198"/>
      <c r="G1047612" s="198"/>
      <c r="H1047612" s="198"/>
      <c r="I1047612" s="198"/>
      <c r="J1047612" s="198"/>
      <c r="K1047612" s="198"/>
      <c r="M1047612" s="198"/>
      <c r="N1047612" s="198"/>
      <c r="P1047612" s="2"/>
      <c r="U1047612" s="270"/>
      <c r="AA1047612" s="268"/>
      <c r="AC1047612" s="269"/>
    </row>
    <row r="1047613" spans="1:29" s="119" customFormat="1">
      <c r="A1047613" s="254"/>
      <c r="B1047613" s="198"/>
      <c r="C1047613" s="265"/>
      <c r="D1047613" s="265"/>
      <c r="E1047613" s="198"/>
      <c r="G1047613" s="198"/>
      <c r="H1047613" s="198"/>
      <c r="I1047613" s="198"/>
      <c r="J1047613" s="198"/>
      <c r="K1047613" s="198"/>
      <c r="M1047613" s="198"/>
      <c r="N1047613" s="198"/>
      <c r="P1047613" s="2"/>
      <c r="U1047613" s="270"/>
      <c r="AA1047613" s="268"/>
      <c r="AC1047613" s="269"/>
    </row>
    <row r="1047614" spans="1:29" s="119" customFormat="1">
      <c r="A1047614" s="254"/>
      <c r="B1047614" s="198"/>
      <c r="C1047614" s="265"/>
      <c r="D1047614" s="265"/>
      <c r="E1047614" s="198"/>
      <c r="G1047614" s="198"/>
      <c r="H1047614" s="198"/>
      <c r="I1047614" s="198"/>
      <c r="J1047614" s="198"/>
      <c r="K1047614" s="198"/>
      <c r="M1047614" s="198"/>
      <c r="N1047614" s="198"/>
      <c r="P1047614" s="2"/>
      <c r="U1047614" s="270"/>
      <c r="AA1047614" s="268"/>
      <c r="AC1047614" s="269"/>
    </row>
    <row r="1047615" spans="1:29" s="119" customFormat="1">
      <c r="A1047615" s="254"/>
      <c r="B1047615" s="198"/>
      <c r="C1047615" s="265"/>
      <c r="D1047615" s="265"/>
      <c r="E1047615" s="198"/>
      <c r="G1047615" s="198"/>
      <c r="H1047615" s="198"/>
      <c r="I1047615" s="198"/>
      <c r="J1047615" s="198"/>
      <c r="K1047615" s="198"/>
      <c r="M1047615" s="198"/>
      <c r="N1047615" s="198"/>
      <c r="P1047615" s="2"/>
      <c r="U1047615" s="270"/>
      <c r="AA1047615" s="268"/>
      <c r="AC1047615" s="269"/>
    </row>
    <row r="1047616" spans="1:29" s="119" customFormat="1">
      <c r="A1047616" s="254"/>
      <c r="B1047616" s="198"/>
      <c r="C1047616" s="265"/>
      <c r="D1047616" s="265"/>
      <c r="E1047616" s="198"/>
      <c r="G1047616" s="198"/>
      <c r="H1047616" s="198"/>
      <c r="I1047616" s="198"/>
      <c r="J1047616" s="198"/>
      <c r="K1047616" s="198"/>
      <c r="M1047616" s="198"/>
      <c r="N1047616" s="198"/>
      <c r="P1047616" s="2"/>
      <c r="U1047616" s="270"/>
      <c r="AA1047616" s="268"/>
      <c r="AC1047616" s="269"/>
    </row>
    <row r="1047617" spans="1:29" s="119" customFormat="1">
      <c r="A1047617" s="254"/>
      <c r="B1047617" s="198"/>
      <c r="C1047617" s="265"/>
      <c r="D1047617" s="265"/>
      <c r="E1047617" s="198"/>
      <c r="G1047617" s="198"/>
      <c r="H1047617" s="198"/>
      <c r="I1047617" s="198"/>
      <c r="J1047617" s="198"/>
      <c r="K1047617" s="198"/>
      <c r="M1047617" s="198"/>
      <c r="N1047617" s="198"/>
      <c r="P1047617" s="2"/>
      <c r="U1047617" s="270"/>
      <c r="AA1047617" s="268"/>
      <c r="AC1047617" s="269"/>
    </row>
    <row r="1047618" spans="1:29" s="119" customFormat="1">
      <c r="A1047618" s="254"/>
      <c r="B1047618" s="198"/>
      <c r="C1047618" s="265"/>
      <c r="D1047618" s="265"/>
      <c r="E1047618" s="198"/>
      <c r="G1047618" s="198"/>
      <c r="H1047618" s="198"/>
      <c r="I1047618" s="198"/>
      <c r="J1047618" s="198"/>
      <c r="K1047618" s="198"/>
      <c r="M1047618" s="198"/>
      <c r="N1047618" s="198"/>
      <c r="P1047618" s="2"/>
      <c r="U1047618" s="270"/>
      <c r="AA1047618" s="268"/>
      <c r="AC1047618" s="269"/>
    </row>
    <row r="1047619" spans="1:29" s="119" customFormat="1">
      <c r="A1047619" s="254"/>
      <c r="B1047619" s="198"/>
      <c r="C1047619" s="265"/>
      <c r="D1047619" s="265"/>
      <c r="E1047619" s="198"/>
      <c r="G1047619" s="198"/>
      <c r="H1047619" s="198"/>
      <c r="I1047619" s="198"/>
      <c r="J1047619" s="198"/>
      <c r="K1047619" s="198"/>
      <c r="M1047619" s="198"/>
      <c r="N1047619" s="198"/>
      <c r="P1047619" s="2"/>
      <c r="U1047619" s="270"/>
      <c r="AA1047619" s="268"/>
      <c r="AC1047619" s="269"/>
    </row>
    <row r="1047620" spans="1:29" s="119" customFormat="1">
      <c r="A1047620" s="254"/>
      <c r="B1047620" s="198"/>
      <c r="C1047620" s="265"/>
      <c r="D1047620" s="265"/>
      <c r="E1047620" s="198"/>
      <c r="G1047620" s="198"/>
      <c r="H1047620" s="198"/>
      <c r="I1047620" s="198"/>
      <c r="J1047620" s="198"/>
      <c r="K1047620" s="198"/>
      <c r="M1047620" s="198"/>
      <c r="N1047620" s="198"/>
      <c r="P1047620" s="2"/>
      <c r="U1047620" s="270"/>
      <c r="AA1047620" s="268"/>
      <c r="AC1047620" s="269"/>
    </row>
    <row r="1047621" spans="1:29" s="119" customFormat="1">
      <c r="A1047621" s="254"/>
      <c r="B1047621" s="198"/>
      <c r="C1047621" s="265"/>
      <c r="D1047621" s="265"/>
      <c r="E1047621" s="198"/>
      <c r="G1047621" s="198"/>
      <c r="H1047621" s="198"/>
      <c r="I1047621" s="198"/>
      <c r="J1047621" s="198"/>
      <c r="K1047621" s="198"/>
      <c r="M1047621" s="198"/>
      <c r="N1047621" s="198"/>
      <c r="P1047621" s="2"/>
      <c r="U1047621" s="270"/>
      <c r="AA1047621" s="268"/>
      <c r="AC1047621" s="269"/>
    </row>
    <row r="1047622" spans="1:29" s="119" customFormat="1">
      <c r="A1047622" s="254"/>
      <c r="B1047622" s="198"/>
      <c r="C1047622" s="265"/>
      <c r="D1047622" s="265"/>
      <c r="E1047622" s="198"/>
      <c r="G1047622" s="198"/>
      <c r="H1047622" s="198"/>
      <c r="I1047622" s="198"/>
      <c r="J1047622" s="198"/>
      <c r="K1047622" s="198"/>
      <c r="M1047622" s="198"/>
      <c r="N1047622" s="198"/>
      <c r="P1047622" s="2"/>
      <c r="U1047622" s="270"/>
      <c r="AA1047622" s="268"/>
      <c r="AC1047622" s="269"/>
    </row>
    <row r="1047623" spans="1:29" s="119" customFormat="1">
      <c r="A1047623" s="254"/>
      <c r="B1047623" s="198"/>
      <c r="C1047623" s="265"/>
      <c r="D1047623" s="265"/>
      <c r="E1047623" s="198"/>
      <c r="G1047623" s="198"/>
      <c r="H1047623" s="198"/>
      <c r="I1047623" s="198"/>
      <c r="J1047623" s="198"/>
      <c r="K1047623" s="198"/>
      <c r="M1047623" s="198"/>
      <c r="N1047623" s="198"/>
      <c r="P1047623" s="2"/>
      <c r="U1047623" s="270"/>
      <c r="AA1047623" s="268"/>
      <c r="AC1047623" s="269"/>
    </row>
    <row r="1047624" spans="1:29" s="119" customFormat="1">
      <c r="A1047624" s="254"/>
      <c r="B1047624" s="198"/>
      <c r="C1047624" s="265"/>
      <c r="D1047624" s="265"/>
      <c r="E1047624" s="198"/>
      <c r="G1047624" s="198"/>
      <c r="H1047624" s="198"/>
      <c r="I1047624" s="198"/>
      <c r="J1047624" s="198"/>
      <c r="K1047624" s="198"/>
      <c r="M1047624" s="198"/>
      <c r="N1047624" s="198"/>
      <c r="P1047624" s="2"/>
      <c r="U1047624" s="270"/>
      <c r="AA1047624" s="268"/>
      <c r="AC1047624" s="269"/>
    </row>
    <row r="1047625" spans="1:29" s="119" customFormat="1">
      <c r="A1047625" s="254"/>
      <c r="B1047625" s="198"/>
      <c r="C1047625" s="265"/>
      <c r="D1047625" s="265"/>
      <c r="E1047625" s="198"/>
      <c r="G1047625" s="198"/>
      <c r="H1047625" s="198"/>
      <c r="I1047625" s="198"/>
      <c r="J1047625" s="198"/>
      <c r="K1047625" s="198"/>
      <c r="M1047625" s="198"/>
      <c r="N1047625" s="198"/>
      <c r="P1047625" s="2"/>
      <c r="U1047625" s="270"/>
      <c r="AA1047625" s="268"/>
      <c r="AC1047625" s="269"/>
    </row>
    <row r="1047626" spans="1:29" s="119" customFormat="1">
      <c r="A1047626" s="254"/>
      <c r="B1047626" s="198"/>
      <c r="C1047626" s="265"/>
      <c r="D1047626" s="265"/>
      <c r="E1047626" s="198"/>
      <c r="G1047626" s="198"/>
      <c r="H1047626" s="198"/>
      <c r="I1047626" s="198"/>
      <c r="J1047626" s="198"/>
      <c r="K1047626" s="198"/>
      <c r="M1047626" s="198"/>
      <c r="N1047626" s="198"/>
      <c r="P1047626" s="2"/>
      <c r="U1047626" s="270"/>
      <c r="AA1047626" s="268"/>
      <c r="AC1047626" s="269"/>
    </row>
    <row r="1047627" spans="1:29" s="119" customFormat="1">
      <c r="A1047627" s="254"/>
      <c r="B1047627" s="198"/>
      <c r="C1047627" s="265"/>
      <c r="D1047627" s="265"/>
      <c r="E1047627" s="198"/>
      <c r="G1047627" s="198"/>
      <c r="H1047627" s="198"/>
      <c r="I1047627" s="198"/>
      <c r="J1047627" s="198"/>
      <c r="K1047627" s="198"/>
      <c r="M1047627" s="198"/>
      <c r="N1047627" s="198"/>
      <c r="P1047627" s="2"/>
      <c r="U1047627" s="270"/>
      <c r="AA1047627" s="268"/>
      <c r="AC1047627" s="269"/>
    </row>
    <row r="1047628" spans="1:29" s="119" customFormat="1">
      <c r="A1047628" s="254"/>
      <c r="B1047628" s="198"/>
      <c r="C1047628" s="265"/>
      <c r="D1047628" s="265"/>
      <c r="E1047628" s="198"/>
      <c r="G1047628" s="198"/>
      <c r="H1047628" s="198"/>
      <c r="I1047628" s="198"/>
      <c r="J1047628" s="198"/>
      <c r="K1047628" s="198"/>
      <c r="M1047628" s="198"/>
      <c r="N1047628" s="198"/>
      <c r="P1047628" s="2"/>
      <c r="U1047628" s="270"/>
      <c r="AA1047628" s="268"/>
      <c r="AC1047628" s="269"/>
    </row>
    <row r="1047629" spans="1:29" s="119" customFormat="1">
      <c r="A1047629" s="254"/>
      <c r="B1047629" s="198"/>
      <c r="C1047629" s="265"/>
      <c r="D1047629" s="265"/>
      <c r="E1047629" s="198"/>
      <c r="G1047629" s="198"/>
      <c r="H1047629" s="198"/>
      <c r="I1047629" s="198"/>
      <c r="J1047629" s="198"/>
      <c r="K1047629" s="198"/>
      <c r="M1047629" s="198"/>
      <c r="N1047629" s="198"/>
      <c r="P1047629" s="2"/>
      <c r="U1047629" s="270"/>
      <c r="AA1047629" s="268"/>
      <c r="AC1047629" s="269"/>
    </row>
    <row r="1047630" spans="1:29" s="119" customFormat="1">
      <c r="A1047630" s="254"/>
      <c r="B1047630" s="198"/>
      <c r="C1047630" s="265"/>
      <c r="D1047630" s="265"/>
      <c r="E1047630" s="198"/>
      <c r="G1047630" s="198"/>
      <c r="H1047630" s="198"/>
      <c r="I1047630" s="198"/>
      <c r="J1047630" s="198"/>
      <c r="K1047630" s="198"/>
      <c r="M1047630" s="198"/>
      <c r="N1047630" s="198"/>
      <c r="P1047630" s="2"/>
      <c r="U1047630" s="270"/>
      <c r="AA1047630" s="268"/>
      <c r="AC1047630" s="269"/>
    </row>
    <row r="1047631" spans="1:29" s="119" customFormat="1">
      <c r="A1047631" s="254"/>
      <c r="B1047631" s="198"/>
      <c r="C1047631" s="265"/>
      <c r="D1047631" s="265"/>
      <c r="E1047631" s="198"/>
      <c r="G1047631" s="198"/>
      <c r="H1047631" s="198"/>
      <c r="I1047631" s="198"/>
      <c r="J1047631" s="198"/>
      <c r="K1047631" s="198"/>
      <c r="M1047631" s="198"/>
      <c r="N1047631" s="198"/>
      <c r="P1047631" s="2"/>
      <c r="U1047631" s="270"/>
      <c r="AA1047631" s="268"/>
      <c r="AC1047631" s="269"/>
    </row>
    <row r="1047632" spans="1:29" s="119" customFormat="1">
      <c r="A1047632" s="254"/>
      <c r="B1047632" s="198"/>
      <c r="C1047632" s="265"/>
      <c r="D1047632" s="265"/>
      <c r="E1047632" s="198"/>
      <c r="G1047632" s="198"/>
      <c r="H1047632" s="198"/>
      <c r="I1047632" s="198"/>
      <c r="J1047632" s="198"/>
      <c r="K1047632" s="198"/>
      <c r="M1047632" s="198"/>
      <c r="N1047632" s="198"/>
      <c r="P1047632" s="2"/>
      <c r="U1047632" s="270"/>
      <c r="AA1047632" s="268"/>
      <c r="AC1047632" s="269"/>
    </row>
    <row r="1047633" spans="1:29" s="119" customFormat="1">
      <c r="A1047633" s="254"/>
      <c r="B1047633" s="198"/>
      <c r="C1047633" s="265"/>
      <c r="D1047633" s="265"/>
      <c r="E1047633" s="198"/>
      <c r="G1047633" s="198"/>
      <c r="H1047633" s="198"/>
      <c r="I1047633" s="198"/>
      <c r="J1047633" s="198"/>
      <c r="K1047633" s="198"/>
      <c r="M1047633" s="198"/>
      <c r="N1047633" s="198"/>
      <c r="P1047633" s="2"/>
      <c r="U1047633" s="270"/>
      <c r="AA1047633" s="268"/>
      <c r="AC1047633" s="269"/>
    </row>
    <row r="1047634" spans="1:29" s="119" customFormat="1">
      <c r="A1047634" s="254"/>
      <c r="B1047634" s="198"/>
      <c r="C1047634" s="265"/>
      <c r="D1047634" s="265"/>
      <c r="E1047634" s="198"/>
      <c r="G1047634" s="198"/>
      <c r="H1047634" s="198"/>
      <c r="I1047634" s="198"/>
      <c r="J1047634" s="198"/>
      <c r="K1047634" s="198"/>
      <c r="M1047634" s="198"/>
      <c r="N1047634" s="198"/>
      <c r="P1047634" s="2"/>
      <c r="U1047634" s="270"/>
      <c r="AA1047634" s="268"/>
      <c r="AC1047634" s="269"/>
    </row>
    <row r="1047635" spans="1:29" s="119" customFormat="1">
      <c r="A1047635" s="254"/>
      <c r="B1047635" s="198"/>
      <c r="C1047635" s="265"/>
      <c r="D1047635" s="265"/>
      <c r="E1047635" s="198"/>
      <c r="G1047635" s="198"/>
      <c r="H1047635" s="198"/>
      <c r="I1047635" s="198"/>
      <c r="J1047635" s="198"/>
      <c r="K1047635" s="198"/>
      <c r="M1047635" s="198"/>
      <c r="N1047635" s="198"/>
      <c r="P1047635" s="2"/>
      <c r="U1047635" s="270"/>
      <c r="AA1047635" s="268"/>
      <c r="AC1047635" s="269"/>
    </row>
    <row r="1047636" spans="1:29" s="119" customFormat="1">
      <c r="A1047636" s="254"/>
      <c r="B1047636" s="198"/>
      <c r="C1047636" s="265"/>
      <c r="D1047636" s="265"/>
      <c r="E1047636" s="198"/>
      <c r="G1047636" s="198"/>
      <c r="H1047636" s="198"/>
      <c r="I1047636" s="198"/>
      <c r="J1047636" s="198"/>
      <c r="K1047636" s="198"/>
      <c r="M1047636" s="198"/>
      <c r="N1047636" s="198"/>
      <c r="P1047636" s="2"/>
      <c r="U1047636" s="270"/>
      <c r="AA1047636" s="268"/>
      <c r="AC1047636" s="269"/>
    </row>
    <row r="1047637" spans="1:29" s="119" customFormat="1">
      <c r="A1047637" s="254"/>
      <c r="B1047637" s="198"/>
      <c r="C1047637" s="265"/>
      <c r="D1047637" s="265"/>
      <c r="E1047637" s="198"/>
      <c r="G1047637" s="198"/>
      <c r="H1047637" s="198"/>
      <c r="I1047637" s="198"/>
      <c r="J1047637" s="198"/>
      <c r="K1047637" s="198"/>
      <c r="M1047637" s="198"/>
      <c r="N1047637" s="198"/>
      <c r="P1047637" s="2"/>
      <c r="U1047637" s="270"/>
      <c r="AA1047637" s="268"/>
      <c r="AC1047637" s="269"/>
    </row>
    <row r="1047638" spans="1:29" s="119" customFormat="1">
      <c r="A1047638" s="254"/>
      <c r="B1047638" s="198"/>
      <c r="C1047638" s="265"/>
      <c r="D1047638" s="265"/>
      <c r="E1047638" s="198"/>
      <c r="G1047638" s="198"/>
      <c r="H1047638" s="198"/>
      <c r="I1047638" s="198"/>
      <c r="J1047638" s="198"/>
      <c r="K1047638" s="198"/>
      <c r="M1047638" s="198"/>
      <c r="N1047638" s="198"/>
      <c r="P1047638" s="2"/>
      <c r="U1047638" s="270"/>
      <c r="AA1047638" s="268"/>
      <c r="AC1047638" s="269"/>
    </row>
    <row r="1047639" spans="1:29" s="119" customFormat="1">
      <c r="A1047639" s="254"/>
      <c r="B1047639" s="198"/>
      <c r="C1047639" s="265"/>
      <c r="D1047639" s="265"/>
      <c r="E1047639" s="198"/>
      <c r="G1047639" s="198"/>
      <c r="H1047639" s="198"/>
      <c r="I1047639" s="198"/>
      <c r="J1047639" s="198"/>
      <c r="K1047639" s="198"/>
      <c r="M1047639" s="198"/>
      <c r="N1047639" s="198"/>
      <c r="P1047639" s="2"/>
      <c r="U1047639" s="270"/>
      <c r="AA1047639" s="268"/>
      <c r="AC1047639" s="269"/>
    </row>
    <row r="1047640" spans="1:29" s="119" customFormat="1">
      <c r="A1047640" s="254"/>
      <c r="B1047640" s="198"/>
      <c r="C1047640" s="265"/>
      <c r="D1047640" s="265"/>
      <c r="E1047640" s="198"/>
      <c r="G1047640" s="198"/>
      <c r="H1047640" s="198"/>
      <c r="I1047640" s="198"/>
      <c r="J1047640" s="198"/>
      <c r="K1047640" s="198"/>
      <c r="M1047640" s="198"/>
      <c r="N1047640" s="198"/>
      <c r="P1047640" s="2"/>
      <c r="U1047640" s="270"/>
      <c r="AA1047640" s="268"/>
      <c r="AC1047640" s="269"/>
    </row>
    <row r="1047641" spans="1:29" s="119" customFormat="1">
      <c r="A1047641" s="254"/>
      <c r="B1047641" s="198"/>
      <c r="C1047641" s="265"/>
      <c r="D1047641" s="265"/>
      <c r="E1047641" s="198"/>
      <c r="G1047641" s="198"/>
      <c r="H1047641" s="198"/>
      <c r="I1047641" s="198"/>
      <c r="J1047641" s="198"/>
      <c r="K1047641" s="198"/>
      <c r="M1047641" s="198"/>
      <c r="N1047641" s="198"/>
      <c r="P1047641" s="2"/>
      <c r="U1047641" s="270"/>
      <c r="AA1047641" s="268"/>
      <c r="AC1047641" s="269"/>
    </row>
    <row r="1047642" spans="1:29" s="119" customFormat="1">
      <c r="A1047642" s="254"/>
      <c r="B1047642" s="198"/>
      <c r="C1047642" s="265"/>
      <c r="D1047642" s="265"/>
      <c r="E1047642" s="198"/>
      <c r="G1047642" s="198"/>
      <c r="H1047642" s="198"/>
      <c r="I1047642" s="198"/>
      <c r="J1047642" s="198"/>
      <c r="K1047642" s="198"/>
      <c r="M1047642" s="198"/>
      <c r="N1047642" s="198"/>
      <c r="P1047642" s="2"/>
      <c r="U1047642" s="270"/>
      <c r="AA1047642" s="268"/>
      <c r="AC1047642" s="269"/>
    </row>
    <row r="1047643" spans="1:29" s="119" customFormat="1">
      <c r="A1047643" s="254"/>
      <c r="B1047643" s="198"/>
      <c r="C1047643" s="265"/>
      <c r="D1047643" s="265"/>
      <c r="E1047643" s="198"/>
      <c r="G1047643" s="198"/>
      <c r="H1047643" s="198"/>
      <c r="I1047643" s="198"/>
      <c r="J1047643" s="198"/>
      <c r="K1047643" s="198"/>
      <c r="M1047643" s="198"/>
      <c r="N1047643" s="198"/>
      <c r="P1047643" s="2"/>
      <c r="U1047643" s="270"/>
      <c r="AA1047643" s="268"/>
      <c r="AC1047643" s="269"/>
    </row>
    <row r="1047644" spans="1:29" s="119" customFormat="1">
      <c r="A1047644" s="254"/>
      <c r="B1047644" s="198"/>
      <c r="C1047644" s="265"/>
      <c r="D1047644" s="265"/>
      <c r="E1047644" s="198"/>
      <c r="G1047644" s="198"/>
      <c r="H1047644" s="198"/>
      <c r="I1047644" s="198"/>
      <c r="J1047644" s="198"/>
      <c r="K1047644" s="198"/>
      <c r="M1047644" s="198"/>
      <c r="N1047644" s="198"/>
      <c r="P1047644" s="2"/>
      <c r="U1047644" s="270"/>
      <c r="AA1047644" s="268"/>
      <c r="AC1047644" s="269"/>
    </row>
    <row r="1047645" spans="1:29" s="119" customFormat="1">
      <c r="A1047645" s="254"/>
      <c r="B1047645" s="198"/>
      <c r="C1047645" s="265"/>
      <c r="D1047645" s="265"/>
      <c r="E1047645" s="198"/>
      <c r="G1047645" s="198"/>
      <c r="H1047645" s="198"/>
      <c r="I1047645" s="198"/>
      <c r="J1047645" s="198"/>
      <c r="K1047645" s="198"/>
      <c r="M1047645" s="198"/>
      <c r="N1047645" s="198"/>
      <c r="P1047645" s="2"/>
      <c r="U1047645" s="270"/>
      <c r="AA1047645" s="268"/>
      <c r="AC1047645" s="269"/>
    </row>
    <row r="1047646" spans="1:29" s="119" customFormat="1">
      <c r="A1047646" s="254"/>
      <c r="B1047646" s="198"/>
      <c r="C1047646" s="265"/>
      <c r="D1047646" s="265"/>
      <c r="E1047646" s="198"/>
      <c r="G1047646" s="198"/>
      <c r="H1047646" s="198"/>
      <c r="I1047646" s="198"/>
      <c r="J1047646" s="198"/>
      <c r="K1047646" s="198"/>
      <c r="M1047646" s="198"/>
      <c r="N1047646" s="198"/>
      <c r="P1047646" s="2"/>
      <c r="U1047646" s="270"/>
      <c r="AA1047646" s="268"/>
      <c r="AC1047646" s="269"/>
    </row>
    <row r="1047647" spans="1:29" s="119" customFormat="1">
      <c r="A1047647" s="254"/>
      <c r="B1047647" s="198"/>
      <c r="C1047647" s="265"/>
      <c r="D1047647" s="265"/>
      <c r="E1047647" s="198"/>
      <c r="G1047647" s="198"/>
      <c r="H1047647" s="198"/>
      <c r="I1047647" s="198"/>
      <c r="J1047647" s="198"/>
      <c r="K1047647" s="198"/>
      <c r="M1047647" s="198"/>
      <c r="N1047647" s="198"/>
      <c r="P1047647" s="2"/>
      <c r="U1047647" s="270"/>
      <c r="AA1047647" s="268"/>
      <c r="AC1047647" s="269"/>
    </row>
    <row r="1047648" spans="1:29" s="119" customFormat="1">
      <c r="A1047648" s="254"/>
      <c r="B1047648" s="198"/>
      <c r="C1047648" s="265"/>
      <c r="D1047648" s="265"/>
      <c r="E1047648" s="198"/>
      <c r="G1047648" s="198"/>
      <c r="H1047648" s="198"/>
      <c r="I1047648" s="198"/>
      <c r="J1047648" s="198"/>
      <c r="K1047648" s="198"/>
      <c r="M1047648" s="198"/>
      <c r="N1047648" s="198"/>
      <c r="P1047648" s="2"/>
      <c r="U1047648" s="270"/>
      <c r="AA1047648" s="268"/>
      <c r="AC1047648" s="269"/>
    </row>
    <row r="1047649" spans="1:29" s="119" customFormat="1">
      <c r="A1047649" s="254"/>
      <c r="B1047649" s="198"/>
      <c r="C1047649" s="265"/>
      <c r="D1047649" s="265"/>
      <c r="E1047649" s="198"/>
      <c r="G1047649" s="198"/>
      <c r="H1047649" s="198"/>
      <c r="I1047649" s="198"/>
      <c r="J1047649" s="198"/>
      <c r="K1047649" s="198"/>
      <c r="M1047649" s="198"/>
      <c r="N1047649" s="198"/>
      <c r="P1047649" s="2"/>
      <c r="U1047649" s="270"/>
      <c r="AA1047649" s="268"/>
      <c r="AC1047649" s="269"/>
    </row>
    <row r="1047650" spans="1:29" s="119" customFormat="1">
      <c r="A1047650" s="254"/>
      <c r="B1047650" s="198"/>
      <c r="C1047650" s="265"/>
      <c r="D1047650" s="265"/>
      <c r="E1047650" s="198"/>
      <c r="G1047650" s="198"/>
      <c r="H1047650" s="198"/>
      <c r="I1047650" s="198"/>
      <c r="J1047650" s="198"/>
      <c r="K1047650" s="198"/>
      <c r="M1047650" s="198"/>
      <c r="N1047650" s="198"/>
      <c r="P1047650" s="2"/>
      <c r="U1047650" s="270"/>
      <c r="AA1047650" s="268"/>
      <c r="AC1047650" s="269"/>
    </row>
    <row r="1047651" spans="1:29" s="119" customFormat="1">
      <c r="A1047651" s="254"/>
      <c r="B1047651" s="198"/>
      <c r="C1047651" s="265"/>
      <c r="D1047651" s="265"/>
      <c r="E1047651" s="198"/>
      <c r="G1047651" s="198"/>
      <c r="H1047651" s="198"/>
      <c r="I1047651" s="198"/>
      <c r="J1047651" s="198"/>
      <c r="K1047651" s="198"/>
      <c r="M1047651" s="198"/>
      <c r="N1047651" s="198"/>
      <c r="P1047651" s="2"/>
      <c r="U1047651" s="270"/>
      <c r="AA1047651" s="268"/>
      <c r="AC1047651" s="269"/>
    </row>
    <row r="1047652" spans="1:29" s="119" customFormat="1">
      <c r="A1047652" s="254"/>
      <c r="B1047652" s="198"/>
      <c r="C1047652" s="265"/>
      <c r="D1047652" s="265"/>
      <c r="E1047652" s="198"/>
      <c r="G1047652" s="198"/>
      <c r="H1047652" s="198"/>
      <c r="I1047652" s="198"/>
      <c r="J1047652" s="198"/>
      <c r="K1047652" s="198"/>
      <c r="M1047652" s="198"/>
      <c r="N1047652" s="198"/>
      <c r="P1047652" s="2"/>
      <c r="U1047652" s="270"/>
      <c r="AA1047652" s="268"/>
      <c r="AC1047652" s="269"/>
    </row>
    <row r="1047653" spans="1:29" s="119" customFormat="1">
      <c r="A1047653" s="254"/>
      <c r="B1047653" s="198"/>
      <c r="C1047653" s="265"/>
      <c r="D1047653" s="265"/>
      <c r="E1047653" s="198"/>
      <c r="G1047653" s="198"/>
      <c r="H1047653" s="198"/>
      <c r="I1047653" s="198"/>
      <c r="J1047653" s="198"/>
      <c r="K1047653" s="198"/>
      <c r="M1047653" s="198"/>
      <c r="N1047653" s="198"/>
      <c r="P1047653" s="2"/>
      <c r="U1047653" s="270"/>
      <c r="AA1047653" s="268"/>
      <c r="AC1047653" s="269"/>
    </row>
    <row r="1047654" spans="1:29" s="119" customFormat="1">
      <c r="A1047654" s="254"/>
      <c r="B1047654" s="198"/>
      <c r="C1047654" s="265"/>
      <c r="D1047654" s="265"/>
      <c r="E1047654" s="198"/>
      <c r="G1047654" s="198"/>
      <c r="H1047654" s="198"/>
      <c r="I1047654" s="198"/>
      <c r="J1047654" s="198"/>
      <c r="K1047654" s="198"/>
      <c r="M1047654" s="198"/>
      <c r="N1047654" s="198"/>
      <c r="P1047654" s="2"/>
      <c r="U1047654" s="270"/>
      <c r="AA1047654" s="268"/>
      <c r="AC1047654" s="269"/>
    </row>
    <row r="1047655" spans="1:29" s="119" customFormat="1">
      <c r="A1047655" s="254"/>
      <c r="B1047655" s="198"/>
      <c r="C1047655" s="265"/>
      <c r="D1047655" s="265"/>
      <c r="E1047655" s="198"/>
      <c r="G1047655" s="198"/>
      <c r="H1047655" s="198"/>
      <c r="I1047655" s="198"/>
      <c r="J1047655" s="198"/>
      <c r="K1047655" s="198"/>
      <c r="M1047655" s="198"/>
      <c r="N1047655" s="198"/>
      <c r="P1047655" s="2"/>
      <c r="U1047655" s="270"/>
      <c r="AA1047655" s="268"/>
      <c r="AC1047655" s="269"/>
    </row>
    <row r="1047656" spans="1:29" s="119" customFormat="1">
      <c r="A1047656" s="254"/>
      <c r="B1047656" s="198"/>
      <c r="C1047656" s="265"/>
      <c r="D1047656" s="265"/>
      <c r="E1047656" s="198"/>
      <c r="G1047656" s="198"/>
      <c r="H1047656" s="198"/>
      <c r="I1047656" s="198"/>
      <c r="J1047656" s="198"/>
      <c r="K1047656" s="198"/>
      <c r="M1047656" s="198"/>
      <c r="N1047656" s="198"/>
      <c r="P1047656" s="2"/>
      <c r="U1047656" s="270"/>
      <c r="AA1047656" s="268"/>
      <c r="AC1047656" s="269"/>
    </row>
    <row r="1047657" spans="1:29" s="119" customFormat="1">
      <c r="A1047657" s="254"/>
      <c r="B1047657" s="198"/>
      <c r="C1047657" s="265"/>
      <c r="D1047657" s="265"/>
      <c r="E1047657" s="198"/>
      <c r="G1047657" s="198"/>
      <c r="H1047657" s="198"/>
      <c r="I1047657" s="198"/>
      <c r="J1047657" s="198"/>
      <c r="K1047657" s="198"/>
      <c r="M1047657" s="198"/>
      <c r="N1047657" s="198"/>
      <c r="P1047657" s="2"/>
      <c r="U1047657" s="270"/>
      <c r="AA1047657" s="268"/>
      <c r="AC1047657" s="269"/>
    </row>
    <row r="1047658" spans="1:29" s="119" customFormat="1">
      <c r="A1047658" s="254"/>
      <c r="B1047658" s="198"/>
      <c r="C1047658" s="265"/>
      <c r="D1047658" s="265"/>
      <c r="E1047658" s="198"/>
      <c r="G1047658" s="198"/>
      <c r="H1047658" s="198"/>
      <c r="I1047658" s="198"/>
      <c r="J1047658" s="198"/>
      <c r="K1047658" s="198"/>
      <c r="M1047658" s="198"/>
      <c r="N1047658" s="198"/>
      <c r="P1047658" s="2"/>
      <c r="U1047658" s="270"/>
      <c r="AA1047658" s="268"/>
      <c r="AC1047658" s="269"/>
    </row>
    <row r="1047659" spans="1:29" s="119" customFormat="1">
      <c r="A1047659" s="254"/>
      <c r="B1047659" s="198"/>
      <c r="C1047659" s="265"/>
      <c r="D1047659" s="265"/>
      <c r="E1047659" s="198"/>
      <c r="G1047659" s="198"/>
      <c r="H1047659" s="198"/>
      <c r="I1047659" s="198"/>
      <c r="J1047659" s="198"/>
      <c r="K1047659" s="198"/>
      <c r="M1047659" s="198"/>
      <c r="N1047659" s="198"/>
      <c r="P1047659" s="2"/>
      <c r="U1047659" s="270"/>
      <c r="AA1047659" s="268"/>
      <c r="AC1047659" s="269"/>
    </row>
    <row r="1047660" spans="1:29" s="119" customFormat="1">
      <c r="A1047660" s="254"/>
      <c r="B1047660" s="198"/>
      <c r="C1047660" s="265"/>
      <c r="D1047660" s="265"/>
      <c r="E1047660" s="198"/>
      <c r="G1047660" s="198"/>
      <c r="H1047660" s="198"/>
      <c r="I1047660" s="198"/>
      <c r="J1047660" s="198"/>
      <c r="K1047660" s="198"/>
      <c r="M1047660" s="198"/>
      <c r="N1047660" s="198"/>
      <c r="P1047660" s="2"/>
      <c r="U1047660" s="270"/>
      <c r="AA1047660" s="268"/>
      <c r="AC1047660" s="269"/>
    </row>
    <row r="1047661" spans="1:29" s="119" customFormat="1">
      <c r="A1047661" s="254"/>
      <c r="B1047661" s="198"/>
      <c r="C1047661" s="265"/>
      <c r="D1047661" s="265"/>
      <c r="E1047661" s="198"/>
      <c r="G1047661" s="198"/>
      <c r="H1047661" s="198"/>
      <c r="I1047661" s="198"/>
      <c r="J1047661" s="198"/>
      <c r="K1047661" s="198"/>
      <c r="M1047661" s="198"/>
      <c r="N1047661" s="198"/>
      <c r="P1047661" s="2"/>
      <c r="U1047661" s="270"/>
      <c r="AA1047661" s="268"/>
      <c r="AC1047661" s="269"/>
    </row>
    <row r="1047662" spans="1:29" s="119" customFormat="1">
      <c r="A1047662" s="254"/>
      <c r="B1047662" s="198"/>
      <c r="C1047662" s="265"/>
      <c r="D1047662" s="265"/>
      <c r="E1047662" s="198"/>
      <c r="G1047662" s="198"/>
      <c r="H1047662" s="198"/>
      <c r="I1047662" s="198"/>
      <c r="J1047662" s="198"/>
      <c r="K1047662" s="198"/>
      <c r="M1047662" s="198"/>
      <c r="N1047662" s="198"/>
      <c r="P1047662" s="2"/>
      <c r="U1047662" s="270"/>
      <c r="AA1047662" s="268"/>
      <c r="AC1047662" s="269"/>
    </row>
    <row r="1047663" spans="1:29" s="119" customFormat="1">
      <c r="A1047663" s="254"/>
      <c r="B1047663" s="198"/>
      <c r="C1047663" s="265"/>
      <c r="D1047663" s="265"/>
      <c r="E1047663" s="198"/>
      <c r="G1047663" s="198"/>
      <c r="H1047663" s="198"/>
      <c r="I1047663" s="198"/>
      <c r="J1047663" s="198"/>
      <c r="K1047663" s="198"/>
      <c r="M1047663" s="198"/>
      <c r="N1047663" s="198"/>
      <c r="P1047663" s="2"/>
      <c r="U1047663" s="270"/>
      <c r="AA1047663" s="268"/>
      <c r="AC1047663" s="269"/>
    </row>
    <row r="1047664" spans="1:29" s="119" customFormat="1">
      <c r="A1047664" s="254"/>
      <c r="B1047664" s="198"/>
      <c r="C1047664" s="265"/>
      <c r="D1047664" s="265"/>
      <c r="E1047664" s="198"/>
      <c r="G1047664" s="198"/>
      <c r="H1047664" s="198"/>
      <c r="I1047664" s="198"/>
      <c r="J1047664" s="198"/>
      <c r="K1047664" s="198"/>
      <c r="M1047664" s="198"/>
      <c r="N1047664" s="198"/>
      <c r="P1047664" s="2"/>
      <c r="U1047664" s="270"/>
      <c r="AA1047664" s="268"/>
      <c r="AC1047664" s="269"/>
    </row>
    <row r="1047665" spans="1:29" s="119" customFormat="1">
      <c r="A1047665" s="254"/>
      <c r="B1047665" s="198"/>
      <c r="C1047665" s="265"/>
      <c r="D1047665" s="265"/>
      <c r="E1047665" s="198"/>
      <c r="G1047665" s="198"/>
      <c r="H1047665" s="198"/>
      <c r="I1047665" s="198"/>
      <c r="J1047665" s="198"/>
      <c r="K1047665" s="198"/>
      <c r="M1047665" s="198"/>
      <c r="N1047665" s="198"/>
      <c r="P1047665" s="2"/>
      <c r="U1047665" s="270"/>
      <c r="AA1047665" s="268"/>
      <c r="AC1047665" s="269"/>
    </row>
    <row r="1047666" spans="1:29" s="119" customFormat="1">
      <c r="A1047666" s="254"/>
      <c r="B1047666" s="198"/>
      <c r="C1047666" s="265"/>
      <c r="D1047666" s="265"/>
      <c r="E1047666" s="198"/>
      <c r="G1047666" s="198"/>
      <c r="H1047666" s="198"/>
      <c r="I1047666" s="198"/>
      <c r="J1047666" s="198"/>
      <c r="K1047666" s="198"/>
      <c r="M1047666" s="198"/>
      <c r="N1047666" s="198"/>
      <c r="P1047666" s="2"/>
      <c r="U1047666" s="270"/>
      <c r="AA1047666" s="268"/>
      <c r="AC1047666" s="269"/>
    </row>
    <row r="1047667" spans="1:29" s="119" customFormat="1">
      <c r="A1047667" s="254"/>
      <c r="B1047667" s="198"/>
      <c r="C1047667" s="265"/>
      <c r="D1047667" s="265"/>
      <c r="E1047667" s="198"/>
      <c r="G1047667" s="198"/>
      <c r="H1047667" s="198"/>
      <c r="I1047667" s="198"/>
      <c r="J1047667" s="198"/>
      <c r="K1047667" s="198"/>
      <c r="M1047667" s="198"/>
      <c r="N1047667" s="198"/>
      <c r="P1047667" s="2"/>
      <c r="U1047667" s="270"/>
      <c r="AA1047667" s="268"/>
      <c r="AC1047667" s="269"/>
    </row>
    <row r="1047668" spans="1:29" s="119" customFormat="1">
      <c r="A1047668" s="254"/>
      <c r="B1047668" s="198"/>
      <c r="C1047668" s="265"/>
      <c r="D1047668" s="265"/>
      <c r="E1047668" s="198"/>
      <c r="G1047668" s="198"/>
      <c r="H1047668" s="198"/>
      <c r="I1047668" s="198"/>
      <c r="J1047668" s="198"/>
      <c r="K1047668" s="198"/>
      <c r="M1047668" s="198"/>
      <c r="N1047668" s="198"/>
      <c r="P1047668" s="2"/>
      <c r="U1047668" s="270"/>
      <c r="AA1047668" s="268"/>
      <c r="AC1047668" s="269"/>
    </row>
    <row r="1047669" spans="1:29" s="119" customFormat="1">
      <c r="A1047669" s="254"/>
      <c r="B1047669" s="198"/>
      <c r="C1047669" s="265"/>
      <c r="D1047669" s="265"/>
      <c r="E1047669" s="198"/>
      <c r="G1047669" s="198"/>
      <c r="H1047669" s="198"/>
      <c r="I1047669" s="198"/>
      <c r="J1047669" s="198"/>
      <c r="K1047669" s="198"/>
      <c r="M1047669" s="198"/>
      <c r="N1047669" s="198"/>
      <c r="P1047669" s="2"/>
      <c r="U1047669" s="270"/>
      <c r="AA1047669" s="268"/>
      <c r="AC1047669" s="269"/>
    </row>
    <row r="1047670" spans="1:29" s="119" customFormat="1">
      <c r="A1047670" s="254"/>
      <c r="B1047670" s="198"/>
      <c r="C1047670" s="265"/>
      <c r="D1047670" s="265"/>
      <c r="E1047670" s="198"/>
      <c r="G1047670" s="198"/>
      <c r="H1047670" s="198"/>
      <c r="I1047670" s="198"/>
      <c r="J1047670" s="198"/>
      <c r="K1047670" s="198"/>
      <c r="M1047670" s="198"/>
      <c r="N1047670" s="198"/>
      <c r="P1047670" s="2"/>
      <c r="U1047670" s="270"/>
      <c r="AA1047670" s="268"/>
      <c r="AC1047670" s="269"/>
    </row>
    <row r="1047671" spans="1:29" s="119" customFormat="1">
      <c r="A1047671" s="254"/>
      <c r="B1047671" s="198"/>
      <c r="C1047671" s="265"/>
      <c r="D1047671" s="265"/>
      <c r="E1047671" s="198"/>
      <c r="G1047671" s="198"/>
      <c r="H1047671" s="198"/>
      <c r="I1047671" s="198"/>
      <c r="J1047671" s="198"/>
      <c r="K1047671" s="198"/>
      <c r="M1047671" s="198"/>
      <c r="N1047671" s="198"/>
      <c r="P1047671" s="2"/>
      <c r="U1047671" s="270"/>
      <c r="AA1047671" s="268"/>
      <c r="AC1047671" s="269"/>
    </row>
    <row r="1047672" spans="1:29" s="119" customFormat="1">
      <c r="A1047672" s="254"/>
      <c r="B1047672" s="198"/>
      <c r="C1047672" s="265"/>
      <c r="D1047672" s="265"/>
      <c r="E1047672" s="198"/>
      <c r="G1047672" s="198"/>
      <c r="H1047672" s="198"/>
      <c r="I1047672" s="198"/>
      <c r="J1047672" s="198"/>
      <c r="K1047672" s="198"/>
      <c r="M1047672" s="198"/>
      <c r="N1047672" s="198"/>
      <c r="P1047672" s="2"/>
      <c r="U1047672" s="270"/>
      <c r="AA1047672" s="268"/>
      <c r="AC1047672" s="269"/>
    </row>
    <row r="1047673" spans="1:29" s="119" customFormat="1">
      <c r="A1047673" s="254"/>
      <c r="B1047673" s="198"/>
      <c r="C1047673" s="265"/>
      <c r="D1047673" s="265"/>
      <c r="E1047673" s="198"/>
      <c r="G1047673" s="198"/>
      <c r="H1047673" s="198"/>
      <c r="I1047673" s="198"/>
      <c r="J1047673" s="198"/>
      <c r="K1047673" s="198"/>
      <c r="M1047673" s="198"/>
      <c r="N1047673" s="198"/>
      <c r="P1047673" s="2"/>
      <c r="U1047673" s="270"/>
      <c r="AA1047673" s="268"/>
      <c r="AC1047673" s="269"/>
    </row>
    <row r="1047674" spans="1:29" s="119" customFormat="1">
      <c r="A1047674" s="254"/>
      <c r="B1047674" s="198"/>
      <c r="C1047674" s="265"/>
      <c r="D1047674" s="265"/>
      <c r="E1047674" s="198"/>
      <c r="G1047674" s="198"/>
      <c r="H1047674" s="198"/>
      <c r="I1047674" s="198"/>
      <c r="J1047674" s="198"/>
      <c r="K1047674" s="198"/>
      <c r="M1047674" s="198"/>
      <c r="N1047674" s="198"/>
      <c r="P1047674" s="2"/>
      <c r="U1047674" s="270"/>
      <c r="AA1047674" s="268"/>
      <c r="AC1047674" s="269"/>
    </row>
    <row r="1047675" spans="1:29" s="119" customFormat="1">
      <c r="A1047675" s="254"/>
      <c r="B1047675" s="198"/>
      <c r="C1047675" s="265"/>
      <c r="D1047675" s="265"/>
      <c r="E1047675" s="198"/>
      <c r="G1047675" s="198"/>
      <c r="H1047675" s="198"/>
      <c r="I1047675" s="198"/>
      <c r="J1047675" s="198"/>
      <c r="K1047675" s="198"/>
      <c r="M1047675" s="198"/>
      <c r="N1047675" s="198"/>
      <c r="P1047675" s="2"/>
      <c r="U1047675" s="270"/>
      <c r="AA1047675" s="268"/>
      <c r="AC1047675" s="269"/>
    </row>
    <row r="1047676" spans="1:29" s="119" customFormat="1">
      <c r="A1047676" s="254"/>
      <c r="B1047676" s="198"/>
      <c r="C1047676" s="265"/>
      <c r="D1047676" s="265"/>
      <c r="E1047676" s="198"/>
      <c r="G1047676" s="198"/>
      <c r="H1047676" s="198"/>
      <c r="I1047676" s="198"/>
      <c r="J1047676" s="198"/>
      <c r="K1047676" s="198"/>
      <c r="M1047676" s="198"/>
      <c r="N1047676" s="198"/>
      <c r="P1047676" s="2"/>
      <c r="U1047676" s="270"/>
      <c r="AA1047676" s="268"/>
      <c r="AC1047676" s="269"/>
    </row>
    <row r="1047677" spans="1:29" s="119" customFormat="1">
      <c r="A1047677" s="254"/>
      <c r="B1047677" s="198"/>
      <c r="C1047677" s="265"/>
      <c r="D1047677" s="265"/>
      <c r="E1047677" s="198"/>
      <c r="G1047677" s="198"/>
      <c r="H1047677" s="198"/>
      <c r="I1047677" s="198"/>
      <c r="J1047677" s="198"/>
      <c r="K1047677" s="198"/>
      <c r="M1047677" s="198"/>
      <c r="N1047677" s="198"/>
      <c r="P1047677" s="2"/>
      <c r="U1047677" s="270"/>
      <c r="AA1047677" s="268"/>
      <c r="AC1047677" s="269"/>
    </row>
    <row r="1047678" spans="1:29" s="119" customFormat="1">
      <c r="A1047678" s="254"/>
      <c r="B1047678" s="198"/>
      <c r="C1047678" s="265"/>
      <c r="D1047678" s="265"/>
      <c r="E1047678" s="198"/>
      <c r="G1047678" s="198"/>
      <c r="H1047678" s="198"/>
      <c r="I1047678" s="198"/>
      <c r="J1047678" s="198"/>
      <c r="K1047678" s="198"/>
      <c r="M1047678" s="198"/>
      <c r="N1047678" s="198"/>
      <c r="P1047678" s="2"/>
      <c r="U1047678" s="270"/>
      <c r="AA1047678" s="268"/>
      <c r="AC1047678" s="269"/>
    </row>
    <row r="1047679" spans="1:29" s="119" customFormat="1">
      <c r="A1047679" s="254"/>
      <c r="B1047679" s="198"/>
      <c r="C1047679" s="265"/>
      <c r="D1047679" s="265"/>
      <c r="E1047679" s="198"/>
      <c r="G1047679" s="198"/>
      <c r="H1047679" s="198"/>
      <c r="I1047679" s="198"/>
      <c r="J1047679" s="198"/>
      <c r="K1047679" s="198"/>
      <c r="M1047679" s="198"/>
      <c r="N1047679" s="198"/>
      <c r="P1047679" s="2"/>
      <c r="U1047679" s="270"/>
      <c r="AA1047679" s="268"/>
      <c r="AC1047679" s="269"/>
    </row>
    <row r="1047680" spans="1:29" s="119" customFormat="1">
      <c r="A1047680" s="254"/>
      <c r="B1047680" s="198"/>
      <c r="C1047680" s="265"/>
      <c r="D1047680" s="265"/>
      <c r="E1047680" s="198"/>
      <c r="G1047680" s="198"/>
      <c r="H1047680" s="198"/>
      <c r="I1047680" s="198"/>
      <c r="J1047680" s="198"/>
      <c r="K1047680" s="198"/>
      <c r="M1047680" s="198"/>
      <c r="N1047680" s="198"/>
      <c r="P1047680" s="2"/>
      <c r="U1047680" s="270"/>
      <c r="AA1047680" s="268"/>
      <c r="AC1047680" s="269"/>
    </row>
    <row r="1047681" spans="1:29" s="119" customFormat="1">
      <c r="A1047681" s="254"/>
      <c r="B1047681" s="198"/>
      <c r="C1047681" s="265"/>
      <c r="D1047681" s="265"/>
      <c r="E1047681" s="198"/>
      <c r="G1047681" s="198"/>
      <c r="H1047681" s="198"/>
      <c r="I1047681" s="198"/>
      <c r="J1047681" s="198"/>
      <c r="K1047681" s="198"/>
      <c r="M1047681" s="198"/>
      <c r="N1047681" s="198"/>
      <c r="P1047681" s="2"/>
      <c r="U1047681" s="270"/>
      <c r="AA1047681" s="268"/>
      <c r="AC1047681" s="269"/>
    </row>
    <row r="1047682" spans="1:29" s="119" customFormat="1">
      <c r="A1047682" s="254"/>
      <c r="B1047682" s="198"/>
      <c r="C1047682" s="265"/>
      <c r="D1047682" s="265"/>
      <c r="E1047682" s="198"/>
      <c r="G1047682" s="198"/>
      <c r="H1047682" s="198"/>
      <c r="I1047682" s="198"/>
      <c r="J1047682" s="198"/>
      <c r="K1047682" s="198"/>
      <c r="M1047682" s="198"/>
      <c r="N1047682" s="198"/>
      <c r="P1047682" s="2"/>
      <c r="U1047682" s="270"/>
      <c r="AA1047682" s="268"/>
      <c r="AC1047682" s="269"/>
    </row>
    <row r="1047683" spans="1:29" s="119" customFormat="1">
      <c r="A1047683" s="254"/>
      <c r="B1047683" s="198"/>
      <c r="C1047683" s="265"/>
      <c r="D1047683" s="265"/>
      <c r="E1047683" s="198"/>
      <c r="G1047683" s="198"/>
      <c r="H1047683" s="198"/>
      <c r="I1047683" s="198"/>
      <c r="J1047683" s="198"/>
      <c r="K1047683" s="198"/>
      <c r="M1047683" s="198"/>
      <c r="N1047683" s="198"/>
      <c r="P1047683" s="2"/>
      <c r="U1047683" s="270"/>
      <c r="AA1047683" s="268"/>
      <c r="AC1047683" s="269"/>
    </row>
    <row r="1047684" spans="1:29" s="119" customFormat="1">
      <c r="A1047684" s="254"/>
      <c r="B1047684" s="198"/>
      <c r="C1047684" s="265"/>
      <c r="D1047684" s="265"/>
      <c r="E1047684" s="198"/>
      <c r="G1047684" s="198"/>
      <c r="H1047684" s="198"/>
      <c r="I1047684" s="198"/>
      <c r="J1047684" s="198"/>
      <c r="K1047684" s="198"/>
      <c r="M1047684" s="198"/>
      <c r="N1047684" s="198"/>
      <c r="P1047684" s="2"/>
      <c r="U1047684" s="270"/>
      <c r="AA1047684" s="268"/>
      <c r="AC1047684" s="269"/>
    </row>
    <row r="1047685" spans="1:29" s="119" customFormat="1">
      <c r="A1047685" s="254"/>
      <c r="B1047685" s="198"/>
      <c r="C1047685" s="265"/>
      <c r="D1047685" s="265"/>
      <c r="E1047685" s="198"/>
      <c r="G1047685" s="198"/>
      <c r="H1047685" s="198"/>
      <c r="I1047685" s="198"/>
      <c r="J1047685" s="198"/>
      <c r="K1047685" s="198"/>
      <c r="M1047685" s="198"/>
      <c r="N1047685" s="198"/>
      <c r="P1047685" s="2"/>
      <c r="U1047685" s="270"/>
      <c r="AA1047685" s="268"/>
      <c r="AC1047685" s="269"/>
    </row>
    <row r="1047686" spans="1:29" s="119" customFormat="1">
      <c r="A1047686" s="254"/>
      <c r="B1047686" s="198"/>
      <c r="C1047686" s="265"/>
      <c r="D1047686" s="265"/>
      <c r="E1047686" s="198"/>
      <c r="G1047686" s="198"/>
      <c r="H1047686" s="198"/>
      <c r="I1047686" s="198"/>
      <c r="J1047686" s="198"/>
      <c r="K1047686" s="198"/>
      <c r="M1047686" s="198"/>
      <c r="N1047686" s="198"/>
      <c r="P1047686" s="2"/>
      <c r="U1047686" s="270"/>
      <c r="AA1047686" s="268"/>
      <c r="AC1047686" s="269"/>
    </row>
    <row r="1047687" spans="1:29" s="119" customFormat="1">
      <c r="A1047687" s="254"/>
      <c r="B1047687" s="198"/>
      <c r="C1047687" s="265"/>
      <c r="D1047687" s="265"/>
      <c r="E1047687" s="198"/>
      <c r="G1047687" s="198"/>
      <c r="H1047687" s="198"/>
      <c r="I1047687" s="198"/>
      <c r="J1047687" s="198"/>
      <c r="K1047687" s="198"/>
      <c r="M1047687" s="198"/>
      <c r="N1047687" s="198"/>
      <c r="P1047687" s="2"/>
      <c r="U1047687" s="270"/>
      <c r="AA1047687" s="268"/>
      <c r="AC1047687" s="269"/>
    </row>
    <row r="1047688" spans="1:29" s="119" customFormat="1">
      <c r="A1047688" s="254"/>
      <c r="B1047688" s="198"/>
      <c r="C1047688" s="265"/>
      <c r="D1047688" s="265"/>
      <c r="E1047688" s="198"/>
      <c r="G1047688" s="198"/>
      <c r="H1047688" s="198"/>
      <c r="I1047688" s="198"/>
      <c r="J1047688" s="198"/>
      <c r="K1047688" s="198"/>
      <c r="M1047688" s="198"/>
      <c r="N1047688" s="198"/>
      <c r="P1047688" s="2"/>
      <c r="U1047688" s="270"/>
      <c r="AA1047688" s="268"/>
      <c r="AC1047688" s="269"/>
    </row>
    <row r="1047689" spans="1:29" s="119" customFormat="1">
      <c r="A1047689" s="254"/>
      <c r="B1047689" s="198"/>
      <c r="C1047689" s="265"/>
      <c r="D1047689" s="265"/>
      <c r="E1047689" s="198"/>
      <c r="G1047689" s="198"/>
      <c r="H1047689" s="198"/>
      <c r="I1047689" s="198"/>
      <c r="J1047689" s="198"/>
      <c r="K1047689" s="198"/>
      <c r="M1047689" s="198"/>
      <c r="N1047689" s="198"/>
      <c r="P1047689" s="2"/>
      <c r="U1047689" s="270"/>
      <c r="AA1047689" s="268"/>
      <c r="AC1047689" s="269"/>
    </row>
    <row r="1047690" spans="1:29" s="119" customFormat="1">
      <c r="A1047690" s="254"/>
      <c r="B1047690" s="198"/>
      <c r="C1047690" s="265"/>
      <c r="D1047690" s="265"/>
      <c r="E1047690" s="198"/>
      <c r="G1047690" s="198"/>
      <c r="H1047690" s="198"/>
      <c r="I1047690" s="198"/>
      <c r="J1047690" s="198"/>
      <c r="K1047690" s="198"/>
      <c r="M1047690" s="198"/>
      <c r="N1047690" s="198"/>
      <c r="P1047690" s="2"/>
      <c r="U1047690" s="270"/>
      <c r="AA1047690" s="268"/>
      <c r="AC1047690" s="269"/>
    </row>
    <row r="1047691" spans="1:29" s="119" customFormat="1">
      <c r="A1047691" s="254"/>
      <c r="B1047691" s="198"/>
      <c r="C1047691" s="265"/>
      <c r="D1047691" s="265"/>
      <c r="E1047691" s="198"/>
      <c r="G1047691" s="198"/>
      <c r="H1047691" s="198"/>
      <c r="I1047691" s="198"/>
      <c r="J1047691" s="198"/>
      <c r="K1047691" s="198"/>
      <c r="M1047691" s="198"/>
      <c r="N1047691" s="198"/>
      <c r="P1047691" s="2"/>
      <c r="U1047691" s="270"/>
      <c r="AA1047691" s="268"/>
      <c r="AC1047691" s="269"/>
    </row>
    <row r="1047692" spans="1:29" s="119" customFormat="1">
      <c r="A1047692" s="254"/>
      <c r="B1047692" s="198"/>
      <c r="C1047692" s="265"/>
      <c r="D1047692" s="265"/>
      <c r="E1047692" s="198"/>
      <c r="G1047692" s="198"/>
      <c r="H1047692" s="198"/>
      <c r="I1047692" s="198"/>
      <c r="J1047692" s="198"/>
      <c r="K1047692" s="198"/>
      <c r="M1047692" s="198"/>
      <c r="N1047692" s="198"/>
      <c r="P1047692" s="2"/>
      <c r="U1047692" s="270"/>
      <c r="AA1047692" s="268"/>
      <c r="AC1047692" s="269"/>
    </row>
    <row r="1047693" spans="1:29" s="119" customFormat="1">
      <c r="A1047693" s="254"/>
      <c r="B1047693" s="198"/>
      <c r="C1047693" s="265"/>
      <c r="D1047693" s="265"/>
      <c r="E1047693" s="198"/>
      <c r="G1047693" s="198"/>
      <c r="H1047693" s="198"/>
      <c r="I1047693" s="198"/>
      <c r="J1047693" s="198"/>
      <c r="K1047693" s="198"/>
      <c r="M1047693" s="198"/>
      <c r="N1047693" s="198"/>
      <c r="P1047693" s="2"/>
      <c r="U1047693" s="270"/>
      <c r="AA1047693" s="268"/>
      <c r="AC1047693" s="269"/>
    </row>
    <row r="1047694" spans="1:29" s="119" customFormat="1">
      <c r="A1047694" s="254"/>
      <c r="B1047694" s="198"/>
      <c r="C1047694" s="265"/>
      <c r="D1047694" s="265"/>
      <c r="E1047694" s="198"/>
      <c r="G1047694" s="198"/>
      <c r="H1047694" s="198"/>
      <c r="I1047694" s="198"/>
      <c r="J1047694" s="198"/>
      <c r="K1047694" s="198"/>
      <c r="M1047694" s="198"/>
      <c r="N1047694" s="198"/>
      <c r="P1047694" s="2"/>
      <c r="U1047694" s="270"/>
      <c r="AA1047694" s="268"/>
      <c r="AC1047694" s="269"/>
    </row>
    <row r="1047695" spans="1:29" s="119" customFormat="1">
      <c r="A1047695" s="254"/>
      <c r="B1047695" s="198"/>
      <c r="C1047695" s="265"/>
      <c r="D1047695" s="265"/>
      <c r="E1047695" s="198"/>
      <c r="G1047695" s="198"/>
      <c r="H1047695" s="198"/>
      <c r="I1047695" s="198"/>
      <c r="J1047695" s="198"/>
      <c r="K1047695" s="198"/>
      <c r="M1047695" s="198"/>
      <c r="N1047695" s="198"/>
      <c r="P1047695" s="2"/>
      <c r="U1047695" s="270"/>
      <c r="AA1047695" s="268"/>
      <c r="AC1047695" s="269"/>
    </row>
    <row r="1047696" spans="1:29" s="119" customFormat="1">
      <c r="A1047696" s="254"/>
      <c r="B1047696" s="198"/>
      <c r="C1047696" s="265"/>
      <c r="D1047696" s="265"/>
      <c r="E1047696" s="198"/>
      <c r="G1047696" s="198"/>
      <c r="H1047696" s="198"/>
      <c r="I1047696" s="198"/>
      <c r="J1047696" s="198"/>
      <c r="K1047696" s="198"/>
      <c r="M1047696" s="198"/>
      <c r="N1047696" s="198"/>
      <c r="P1047696" s="2"/>
      <c r="U1047696" s="270"/>
      <c r="AA1047696" s="268"/>
      <c r="AC1047696" s="269"/>
    </row>
    <row r="1047697" spans="1:29" s="119" customFormat="1">
      <c r="A1047697" s="254"/>
      <c r="B1047697" s="198"/>
      <c r="C1047697" s="265"/>
      <c r="D1047697" s="265"/>
      <c r="E1047697" s="198"/>
      <c r="G1047697" s="198"/>
      <c r="H1047697" s="198"/>
      <c r="I1047697" s="198"/>
      <c r="J1047697" s="198"/>
      <c r="K1047697" s="198"/>
      <c r="M1047697" s="198"/>
      <c r="N1047697" s="198"/>
      <c r="P1047697" s="2"/>
      <c r="U1047697" s="270"/>
      <c r="AA1047697" s="268"/>
      <c r="AC1047697" s="269"/>
    </row>
    <row r="1047698" spans="1:29" s="119" customFormat="1">
      <c r="A1047698" s="254"/>
      <c r="B1047698" s="198"/>
      <c r="C1047698" s="265"/>
      <c r="D1047698" s="265"/>
      <c r="E1047698" s="198"/>
      <c r="G1047698" s="198"/>
      <c r="H1047698" s="198"/>
      <c r="I1047698" s="198"/>
      <c r="J1047698" s="198"/>
      <c r="K1047698" s="198"/>
      <c r="M1047698" s="198"/>
      <c r="N1047698" s="198"/>
      <c r="P1047698" s="2"/>
      <c r="U1047698" s="270"/>
      <c r="AA1047698" s="268"/>
      <c r="AC1047698" s="269"/>
    </row>
    <row r="1047699" spans="1:29" s="119" customFormat="1">
      <c r="A1047699" s="254"/>
      <c r="B1047699" s="198"/>
      <c r="C1047699" s="265"/>
      <c r="D1047699" s="265"/>
      <c r="E1047699" s="198"/>
      <c r="G1047699" s="198"/>
      <c r="H1047699" s="198"/>
      <c r="I1047699" s="198"/>
      <c r="J1047699" s="198"/>
      <c r="K1047699" s="198"/>
      <c r="M1047699" s="198"/>
      <c r="N1047699" s="198"/>
      <c r="P1047699" s="2"/>
      <c r="U1047699" s="270"/>
      <c r="AA1047699" s="268"/>
      <c r="AC1047699" s="269"/>
    </row>
    <row r="1047700" spans="1:29" s="119" customFormat="1">
      <c r="A1047700" s="254"/>
      <c r="B1047700" s="198"/>
      <c r="C1047700" s="265"/>
      <c r="D1047700" s="265"/>
      <c r="E1047700" s="198"/>
      <c r="G1047700" s="198"/>
      <c r="H1047700" s="198"/>
      <c r="I1047700" s="198"/>
      <c r="J1047700" s="198"/>
      <c r="K1047700" s="198"/>
      <c r="M1047700" s="198"/>
      <c r="N1047700" s="198"/>
      <c r="P1047700" s="2"/>
      <c r="U1047700" s="270"/>
      <c r="AA1047700" s="268"/>
      <c r="AC1047700" s="269"/>
    </row>
    <row r="1047701" spans="1:29" s="119" customFormat="1">
      <c r="A1047701" s="254"/>
      <c r="B1047701" s="198"/>
      <c r="C1047701" s="265"/>
      <c r="D1047701" s="265"/>
      <c r="E1047701" s="198"/>
      <c r="G1047701" s="198"/>
      <c r="H1047701" s="198"/>
      <c r="I1047701" s="198"/>
      <c r="J1047701" s="198"/>
      <c r="K1047701" s="198"/>
      <c r="M1047701" s="198"/>
      <c r="N1047701" s="198"/>
      <c r="P1047701" s="2"/>
      <c r="U1047701" s="270"/>
      <c r="AA1047701" s="268"/>
      <c r="AC1047701" s="269"/>
    </row>
    <row r="1047702" spans="1:29" s="119" customFormat="1">
      <c r="A1047702" s="254"/>
      <c r="B1047702" s="198"/>
      <c r="C1047702" s="265"/>
      <c r="D1047702" s="265"/>
      <c r="E1047702" s="198"/>
      <c r="G1047702" s="198"/>
      <c r="H1047702" s="198"/>
      <c r="I1047702" s="198"/>
      <c r="J1047702" s="198"/>
      <c r="K1047702" s="198"/>
      <c r="M1047702" s="198"/>
      <c r="N1047702" s="198"/>
      <c r="P1047702" s="2"/>
      <c r="U1047702" s="270"/>
      <c r="AA1047702" s="268"/>
      <c r="AC1047702" s="269"/>
    </row>
    <row r="1047703" spans="1:29" s="119" customFormat="1">
      <c r="A1047703" s="254"/>
      <c r="B1047703" s="198"/>
      <c r="C1047703" s="265"/>
      <c r="D1047703" s="265"/>
      <c r="E1047703" s="198"/>
      <c r="G1047703" s="198"/>
      <c r="H1047703" s="198"/>
      <c r="I1047703" s="198"/>
      <c r="J1047703" s="198"/>
      <c r="K1047703" s="198"/>
      <c r="M1047703" s="198"/>
      <c r="N1047703" s="198"/>
      <c r="P1047703" s="2"/>
      <c r="U1047703" s="270"/>
      <c r="AA1047703" s="268"/>
      <c r="AC1047703" s="269"/>
    </row>
    <row r="1047704" spans="1:29" s="119" customFormat="1">
      <c r="A1047704" s="254"/>
      <c r="B1047704" s="198"/>
      <c r="C1047704" s="265"/>
      <c r="D1047704" s="265"/>
      <c r="E1047704" s="198"/>
      <c r="G1047704" s="198"/>
      <c r="H1047704" s="198"/>
      <c r="I1047704" s="198"/>
      <c r="J1047704" s="198"/>
      <c r="K1047704" s="198"/>
      <c r="M1047704" s="198"/>
      <c r="N1047704" s="198"/>
      <c r="P1047704" s="2"/>
      <c r="U1047704" s="270"/>
      <c r="AA1047704" s="268"/>
      <c r="AC1047704" s="269"/>
    </row>
    <row r="1047705" spans="1:29" s="119" customFormat="1">
      <c r="A1047705" s="254"/>
      <c r="B1047705" s="198"/>
      <c r="C1047705" s="265"/>
      <c r="D1047705" s="265"/>
      <c r="E1047705" s="198"/>
      <c r="G1047705" s="198"/>
      <c r="H1047705" s="198"/>
      <c r="I1047705" s="198"/>
      <c r="J1047705" s="198"/>
      <c r="K1047705" s="198"/>
      <c r="M1047705" s="198"/>
      <c r="N1047705" s="198"/>
      <c r="P1047705" s="2"/>
      <c r="U1047705" s="270"/>
      <c r="AA1047705" s="268"/>
      <c r="AC1047705" s="269"/>
    </row>
    <row r="1047706" spans="1:29" s="119" customFormat="1">
      <c r="A1047706" s="254"/>
      <c r="B1047706" s="198"/>
      <c r="C1047706" s="265"/>
      <c r="D1047706" s="265"/>
      <c r="E1047706" s="198"/>
      <c r="G1047706" s="198"/>
      <c r="H1047706" s="198"/>
      <c r="I1047706" s="198"/>
      <c r="J1047706" s="198"/>
      <c r="K1047706" s="198"/>
      <c r="M1047706" s="198"/>
      <c r="N1047706" s="198"/>
      <c r="P1047706" s="2"/>
      <c r="U1047706" s="270"/>
      <c r="AA1047706" s="268"/>
      <c r="AC1047706" s="269"/>
    </row>
    <row r="1047707" spans="1:29" s="119" customFormat="1">
      <c r="A1047707" s="254"/>
      <c r="B1047707" s="198"/>
      <c r="C1047707" s="265"/>
      <c r="D1047707" s="265"/>
      <c r="E1047707" s="198"/>
      <c r="G1047707" s="198"/>
      <c r="H1047707" s="198"/>
      <c r="I1047707" s="198"/>
      <c r="J1047707" s="198"/>
      <c r="K1047707" s="198"/>
      <c r="M1047707" s="198"/>
      <c r="N1047707" s="198"/>
      <c r="P1047707" s="2"/>
      <c r="U1047707" s="270"/>
      <c r="AA1047707" s="268"/>
      <c r="AC1047707" s="269"/>
    </row>
    <row r="1047708" spans="1:29" s="119" customFormat="1">
      <c r="A1047708" s="254"/>
      <c r="B1047708" s="198"/>
      <c r="C1047708" s="265"/>
      <c r="D1047708" s="265"/>
      <c r="E1047708" s="198"/>
      <c r="G1047708" s="198"/>
      <c r="H1047708" s="198"/>
      <c r="I1047708" s="198"/>
      <c r="J1047708" s="198"/>
      <c r="K1047708" s="198"/>
      <c r="M1047708" s="198"/>
      <c r="N1047708" s="198"/>
      <c r="P1047708" s="2"/>
      <c r="U1047708" s="270"/>
      <c r="AA1047708" s="268"/>
      <c r="AC1047708" s="269"/>
    </row>
    <row r="1047709" spans="1:29" s="119" customFormat="1">
      <c r="A1047709" s="254"/>
      <c r="B1047709" s="198"/>
      <c r="C1047709" s="265"/>
      <c r="D1047709" s="265"/>
      <c r="E1047709" s="198"/>
      <c r="G1047709" s="198"/>
      <c r="H1047709" s="198"/>
      <c r="I1047709" s="198"/>
      <c r="J1047709" s="198"/>
      <c r="K1047709" s="198"/>
      <c r="M1047709" s="198"/>
      <c r="N1047709" s="198"/>
      <c r="P1047709" s="2"/>
      <c r="U1047709" s="270"/>
      <c r="AA1047709" s="268"/>
      <c r="AC1047709" s="269"/>
    </row>
    <row r="1047710" spans="1:29" s="119" customFormat="1">
      <c r="A1047710" s="254"/>
      <c r="B1047710" s="198"/>
      <c r="C1047710" s="265"/>
      <c r="D1047710" s="265"/>
      <c r="E1047710" s="198"/>
      <c r="G1047710" s="198"/>
      <c r="H1047710" s="198"/>
      <c r="I1047710" s="198"/>
      <c r="J1047710" s="198"/>
      <c r="K1047710" s="198"/>
      <c r="M1047710" s="198"/>
      <c r="N1047710" s="198"/>
      <c r="P1047710" s="2"/>
      <c r="U1047710" s="270"/>
      <c r="AA1047710" s="268"/>
      <c r="AC1047710" s="269"/>
    </row>
    <row r="1047711" spans="1:29" s="119" customFormat="1">
      <c r="A1047711" s="254"/>
      <c r="B1047711" s="198"/>
      <c r="C1047711" s="265"/>
      <c r="D1047711" s="265"/>
      <c r="E1047711" s="198"/>
      <c r="G1047711" s="198"/>
      <c r="H1047711" s="198"/>
      <c r="I1047711" s="198"/>
      <c r="J1047711" s="198"/>
      <c r="K1047711" s="198"/>
      <c r="M1047711" s="198"/>
      <c r="N1047711" s="198"/>
      <c r="P1047711" s="2"/>
      <c r="U1047711" s="270"/>
      <c r="AA1047711" s="268"/>
      <c r="AC1047711" s="269"/>
    </row>
    <row r="1047712" spans="1:29" s="119" customFormat="1">
      <c r="A1047712" s="254"/>
      <c r="B1047712" s="198"/>
      <c r="C1047712" s="265"/>
      <c r="D1047712" s="265"/>
      <c r="E1047712" s="198"/>
      <c r="G1047712" s="198"/>
      <c r="H1047712" s="198"/>
      <c r="I1047712" s="198"/>
      <c r="J1047712" s="198"/>
      <c r="K1047712" s="198"/>
      <c r="M1047712" s="198"/>
      <c r="N1047712" s="198"/>
      <c r="P1047712" s="2"/>
      <c r="U1047712" s="270"/>
      <c r="AA1047712" s="268"/>
      <c r="AC1047712" s="269"/>
    </row>
    <row r="1047713" spans="1:29" s="119" customFormat="1">
      <c r="A1047713" s="254"/>
      <c r="B1047713" s="198"/>
      <c r="C1047713" s="265"/>
      <c r="D1047713" s="265"/>
      <c r="E1047713" s="198"/>
      <c r="G1047713" s="198"/>
      <c r="H1047713" s="198"/>
      <c r="I1047713" s="198"/>
      <c r="J1047713" s="198"/>
      <c r="K1047713" s="198"/>
      <c r="M1047713" s="198"/>
      <c r="N1047713" s="198"/>
      <c r="P1047713" s="2"/>
      <c r="U1047713" s="270"/>
      <c r="AA1047713" s="268"/>
      <c r="AC1047713" s="269"/>
    </row>
    <row r="1047714" spans="1:29" s="119" customFormat="1">
      <c r="A1047714" s="254"/>
      <c r="B1047714" s="198"/>
      <c r="C1047714" s="265"/>
      <c r="D1047714" s="265"/>
      <c r="E1047714" s="198"/>
      <c r="G1047714" s="198"/>
      <c r="H1047714" s="198"/>
      <c r="I1047714" s="198"/>
      <c r="J1047714" s="198"/>
      <c r="K1047714" s="198"/>
      <c r="M1047714" s="198"/>
      <c r="N1047714" s="198"/>
      <c r="P1047714" s="2"/>
      <c r="U1047714" s="270"/>
      <c r="AA1047714" s="268"/>
      <c r="AC1047714" s="269"/>
    </row>
    <row r="1047715" spans="1:29" s="119" customFormat="1">
      <c r="A1047715" s="254"/>
      <c r="B1047715" s="198"/>
      <c r="C1047715" s="265"/>
      <c r="D1047715" s="265"/>
      <c r="E1047715" s="198"/>
      <c r="G1047715" s="198"/>
      <c r="H1047715" s="198"/>
      <c r="I1047715" s="198"/>
      <c r="J1047715" s="198"/>
      <c r="K1047715" s="198"/>
      <c r="M1047715" s="198"/>
      <c r="N1047715" s="198"/>
      <c r="P1047715" s="2"/>
      <c r="U1047715" s="270"/>
      <c r="AA1047715" s="268"/>
      <c r="AC1047715" s="269"/>
    </row>
    <row r="1047716" spans="1:29" s="119" customFormat="1">
      <c r="A1047716" s="254"/>
      <c r="B1047716" s="198"/>
      <c r="C1047716" s="265"/>
      <c r="D1047716" s="265"/>
      <c r="E1047716" s="198"/>
      <c r="G1047716" s="198"/>
      <c r="H1047716" s="198"/>
      <c r="I1047716" s="198"/>
      <c r="J1047716" s="198"/>
      <c r="K1047716" s="198"/>
      <c r="M1047716" s="198"/>
      <c r="N1047716" s="198"/>
      <c r="P1047716" s="2"/>
      <c r="U1047716" s="270"/>
      <c r="AA1047716" s="268"/>
      <c r="AC1047716" s="269"/>
    </row>
    <row r="1047717" spans="1:29" s="119" customFormat="1">
      <c r="A1047717" s="254"/>
      <c r="B1047717" s="198"/>
      <c r="C1047717" s="265"/>
      <c r="D1047717" s="265"/>
      <c r="E1047717" s="198"/>
      <c r="G1047717" s="198"/>
      <c r="H1047717" s="198"/>
      <c r="I1047717" s="198"/>
      <c r="J1047717" s="198"/>
      <c r="K1047717" s="198"/>
      <c r="M1047717" s="198"/>
      <c r="N1047717" s="198"/>
      <c r="P1047717" s="2"/>
      <c r="U1047717" s="270"/>
      <c r="AA1047717" s="268"/>
      <c r="AC1047717" s="269"/>
    </row>
    <row r="1047718" spans="1:29" s="119" customFormat="1">
      <c r="A1047718" s="254"/>
      <c r="B1047718" s="198"/>
      <c r="C1047718" s="265"/>
      <c r="D1047718" s="265"/>
      <c r="E1047718" s="198"/>
      <c r="G1047718" s="198"/>
      <c r="H1047718" s="198"/>
      <c r="I1047718" s="198"/>
      <c r="J1047718" s="198"/>
      <c r="K1047718" s="198"/>
      <c r="M1047718" s="198"/>
      <c r="N1047718" s="198"/>
      <c r="P1047718" s="2"/>
      <c r="U1047718" s="270"/>
      <c r="AA1047718" s="268"/>
      <c r="AC1047718" s="269"/>
    </row>
    <row r="1047719" spans="1:29" s="119" customFormat="1">
      <c r="A1047719" s="254"/>
      <c r="B1047719" s="198"/>
      <c r="C1047719" s="265"/>
      <c r="D1047719" s="265"/>
      <c r="E1047719" s="198"/>
      <c r="G1047719" s="198"/>
      <c r="H1047719" s="198"/>
      <c r="I1047719" s="198"/>
      <c r="J1047719" s="198"/>
      <c r="K1047719" s="198"/>
      <c r="M1047719" s="198"/>
      <c r="N1047719" s="198"/>
      <c r="P1047719" s="2"/>
      <c r="U1047719" s="270"/>
      <c r="AA1047719" s="268"/>
      <c r="AC1047719" s="269"/>
    </row>
    <row r="1047720" spans="1:29" s="119" customFormat="1">
      <c r="A1047720" s="254"/>
      <c r="B1047720" s="198"/>
      <c r="C1047720" s="265"/>
      <c r="D1047720" s="265"/>
      <c r="E1047720" s="198"/>
      <c r="G1047720" s="198"/>
      <c r="H1047720" s="198"/>
      <c r="I1047720" s="198"/>
      <c r="J1047720" s="198"/>
      <c r="K1047720" s="198"/>
      <c r="M1047720" s="198"/>
      <c r="N1047720" s="198"/>
      <c r="P1047720" s="2"/>
      <c r="U1047720" s="270"/>
      <c r="AA1047720" s="268"/>
      <c r="AC1047720" s="269"/>
    </row>
    <row r="1047721" spans="1:29" s="119" customFormat="1">
      <c r="A1047721" s="254"/>
      <c r="B1047721" s="198"/>
      <c r="C1047721" s="265"/>
      <c r="D1047721" s="265"/>
      <c r="E1047721" s="198"/>
      <c r="G1047721" s="198"/>
      <c r="H1047721" s="198"/>
      <c r="I1047721" s="198"/>
      <c r="J1047721" s="198"/>
      <c r="K1047721" s="198"/>
      <c r="M1047721" s="198"/>
      <c r="N1047721" s="198"/>
      <c r="P1047721" s="2"/>
      <c r="U1047721" s="270"/>
      <c r="AA1047721" s="268"/>
      <c r="AC1047721" s="269"/>
    </row>
    <row r="1047722" spans="1:29" s="119" customFormat="1">
      <c r="A1047722" s="254"/>
      <c r="B1047722" s="198"/>
      <c r="C1047722" s="265"/>
      <c r="D1047722" s="265"/>
      <c r="E1047722" s="198"/>
      <c r="G1047722" s="198"/>
      <c r="H1047722" s="198"/>
      <c r="I1047722" s="198"/>
      <c r="J1047722" s="198"/>
      <c r="K1047722" s="198"/>
      <c r="M1047722" s="198"/>
      <c r="N1047722" s="198"/>
      <c r="P1047722" s="2"/>
      <c r="U1047722" s="270"/>
      <c r="AA1047722" s="268"/>
      <c r="AC1047722" s="269"/>
    </row>
    <row r="1047723" spans="1:29" s="119" customFormat="1">
      <c r="A1047723" s="254"/>
      <c r="B1047723" s="198"/>
      <c r="C1047723" s="265"/>
      <c r="D1047723" s="265"/>
      <c r="E1047723" s="198"/>
      <c r="G1047723" s="198"/>
      <c r="H1047723" s="198"/>
      <c r="I1047723" s="198"/>
      <c r="J1047723" s="198"/>
      <c r="K1047723" s="198"/>
      <c r="M1047723" s="198"/>
      <c r="N1047723" s="198"/>
      <c r="P1047723" s="2"/>
      <c r="U1047723" s="270"/>
      <c r="AA1047723" s="268"/>
      <c r="AC1047723" s="269"/>
    </row>
    <row r="1047724" spans="1:29" s="119" customFormat="1">
      <c r="A1047724" s="254"/>
      <c r="B1047724" s="198"/>
      <c r="C1047724" s="265"/>
      <c r="D1047724" s="265"/>
      <c r="E1047724" s="198"/>
      <c r="G1047724" s="198"/>
      <c r="H1047724" s="198"/>
      <c r="I1047724" s="198"/>
      <c r="J1047724" s="198"/>
      <c r="K1047724" s="198"/>
      <c r="M1047724" s="198"/>
      <c r="N1047724" s="198"/>
      <c r="P1047724" s="2"/>
      <c r="U1047724" s="270"/>
      <c r="AA1047724" s="268"/>
      <c r="AC1047724" s="269"/>
    </row>
    <row r="1047725" spans="1:29" s="119" customFormat="1">
      <c r="A1047725" s="254"/>
      <c r="B1047725" s="198"/>
      <c r="C1047725" s="265"/>
      <c r="D1047725" s="265"/>
      <c r="E1047725" s="198"/>
      <c r="G1047725" s="198"/>
      <c r="H1047725" s="198"/>
      <c r="I1047725" s="198"/>
      <c r="J1047725" s="198"/>
      <c r="K1047725" s="198"/>
      <c r="M1047725" s="198"/>
      <c r="N1047725" s="198"/>
      <c r="P1047725" s="2"/>
      <c r="U1047725" s="270"/>
      <c r="AA1047725" s="268"/>
      <c r="AC1047725" s="269"/>
    </row>
    <row r="1047726" spans="1:29" s="119" customFormat="1">
      <c r="A1047726" s="254"/>
      <c r="B1047726" s="198"/>
      <c r="C1047726" s="265"/>
      <c r="D1047726" s="265"/>
      <c r="E1047726" s="198"/>
      <c r="G1047726" s="198"/>
      <c r="H1047726" s="198"/>
      <c r="I1047726" s="198"/>
      <c r="J1047726" s="198"/>
      <c r="K1047726" s="198"/>
      <c r="M1047726" s="198"/>
      <c r="N1047726" s="198"/>
      <c r="P1047726" s="2"/>
      <c r="U1047726" s="270"/>
      <c r="AA1047726" s="268"/>
      <c r="AC1047726" s="269"/>
    </row>
    <row r="1047727" spans="1:29" s="119" customFormat="1">
      <c r="A1047727" s="254"/>
      <c r="B1047727" s="198"/>
      <c r="C1047727" s="265"/>
      <c r="D1047727" s="265"/>
      <c r="E1047727" s="198"/>
      <c r="G1047727" s="198"/>
      <c r="H1047727" s="198"/>
      <c r="I1047727" s="198"/>
      <c r="J1047727" s="198"/>
      <c r="K1047727" s="198"/>
      <c r="M1047727" s="198"/>
      <c r="N1047727" s="198"/>
      <c r="P1047727" s="2"/>
      <c r="U1047727" s="270"/>
      <c r="AA1047727" s="268"/>
      <c r="AC1047727" s="269"/>
    </row>
    <row r="1047728" spans="1:29" s="119" customFormat="1">
      <c r="A1047728" s="254"/>
      <c r="B1047728" s="198"/>
      <c r="C1047728" s="265"/>
      <c r="D1047728" s="265"/>
      <c r="E1047728" s="198"/>
      <c r="G1047728" s="198"/>
      <c r="H1047728" s="198"/>
      <c r="I1047728" s="198"/>
      <c r="J1047728" s="198"/>
      <c r="K1047728" s="198"/>
      <c r="M1047728" s="198"/>
      <c r="N1047728" s="198"/>
      <c r="P1047728" s="2"/>
      <c r="U1047728" s="270"/>
      <c r="AA1047728" s="268"/>
      <c r="AC1047728" s="269"/>
    </row>
    <row r="1047729" spans="1:29" s="119" customFormat="1">
      <c r="A1047729" s="254"/>
      <c r="B1047729" s="198"/>
      <c r="C1047729" s="265"/>
      <c r="D1047729" s="265"/>
      <c r="E1047729" s="198"/>
      <c r="G1047729" s="198"/>
      <c r="H1047729" s="198"/>
      <c r="I1047729" s="198"/>
      <c r="J1047729" s="198"/>
      <c r="K1047729" s="198"/>
      <c r="M1047729" s="198"/>
      <c r="N1047729" s="198"/>
      <c r="P1047729" s="2"/>
      <c r="U1047729" s="270"/>
      <c r="AA1047729" s="268"/>
      <c r="AC1047729" s="269"/>
    </row>
    <row r="1047730" spans="1:29" s="119" customFormat="1">
      <c r="A1047730" s="254"/>
      <c r="B1047730" s="198"/>
      <c r="C1047730" s="265"/>
      <c r="D1047730" s="265"/>
      <c r="E1047730" s="198"/>
      <c r="G1047730" s="198"/>
      <c r="H1047730" s="198"/>
      <c r="I1047730" s="198"/>
      <c r="J1047730" s="198"/>
      <c r="K1047730" s="198"/>
      <c r="M1047730" s="198"/>
      <c r="N1047730" s="198"/>
      <c r="P1047730" s="2"/>
      <c r="U1047730" s="270"/>
      <c r="AA1047730" s="268"/>
      <c r="AC1047730" s="269"/>
    </row>
    <row r="1047731" spans="1:29" s="119" customFormat="1">
      <c r="A1047731" s="254"/>
      <c r="B1047731" s="198"/>
      <c r="C1047731" s="265"/>
      <c r="D1047731" s="265"/>
      <c r="E1047731" s="198"/>
      <c r="G1047731" s="198"/>
      <c r="H1047731" s="198"/>
      <c r="I1047731" s="198"/>
      <c r="J1047731" s="198"/>
      <c r="K1047731" s="198"/>
      <c r="M1047731" s="198"/>
      <c r="N1047731" s="198"/>
      <c r="P1047731" s="2"/>
      <c r="U1047731" s="270"/>
      <c r="AA1047731" s="268"/>
      <c r="AC1047731" s="269"/>
    </row>
    <row r="1047732" spans="1:29" s="119" customFormat="1">
      <c r="A1047732" s="254"/>
      <c r="B1047732" s="198"/>
      <c r="C1047732" s="265"/>
      <c r="D1047732" s="265"/>
      <c r="E1047732" s="198"/>
      <c r="G1047732" s="198"/>
      <c r="H1047732" s="198"/>
      <c r="I1047732" s="198"/>
      <c r="J1047732" s="198"/>
      <c r="K1047732" s="198"/>
      <c r="M1047732" s="198"/>
      <c r="N1047732" s="198"/>
      <c r="P1047732" s="2"/>
      <c r="U1047732" s="270"/>
      <c r="AA1047732" s="268"/>
      <c r="AC1047732" s="269"/>
    </row>
    <row r="1047733" spans="1:29" s="119" customFormat="1">
      <c r="A1047733" s="254"/>
      <c r="B1047733" s="198"/>
      <c r="C1047733" s="265"/>
      <c r="D1047733" s="265"/>
      <c r="E1047733" s="198"/>
      <c r="G1047733" s="198"/>
      <c r="H1047733" s="198"/>
      <c r="I1047733" s="198"/>
      <c r="J1047733" s="198"/>
      <c r="K1047733" s="198"/>
      <c r="M1047733" s="198"/>
      <c r="N1047733" s="198"/>
      <c r="P1047733" s="2"/>
      <c r="U1047733" s="270"/>
      <c r="AA1047733" s="268"/>
      <c r="AC1047733" s="269"/>
    </row>
    <row r="1047734" spans="1:29" s="119" customFormat="1">
      <c r="A1047734" s="254"/>
      <c r="B1047734" s="198"/>
      <c r="C1047734" s="265"/>
      <c r="D1047734" s="265"/>
      <c r="E1047734" s="198"/>
      <c r="G1047734" s="198"/>
      <c r="H1047734" s="198"/>
      <c r="I1047734" s="198"/>
      <c r="J1047734" s="198"/>
      <c r="K1047734" s="198"/>
      <c r="M1047734" s="198"/>
      <c r="N1047734" s="198"/>
      <c r="P1047734" s="2"/>
      <c r="U1047734" s="270"/>
      <c r="AA1047734" s="268"/>
      <c r="AC1047734" s="269"/>
    </row>
    <row r="1047735" spans="1:29" s="119" customFormat="1">
      <c r="A1047735" s="254"/>
      <c r="B1047735" s="198"/>
      <c r="C1047735" s="265"/>
      <c r="D1047735" s="265"/>
      <c r="E1047735" s="198"/>
      <c r="G1047735" s="198"/>
      <c r="H1047735" s="198"/>
      <c r="I1047735" s="198"/>
      <c r="J1047735" s="198"/>
      <c r="K1047735" s="198"/>
      <c r="M1047735" s="198"/>
      <c r="N1047735" s="198"/>
      <c r="P1047735" s="2"/>
      <c r="U1047735" s="270"/>
      <c r="AA1047735" s="268"/>
      <c r="AC1047735" s="269"/>
    </row>
    <row r="1047736" spans="1:29" s="119" customFormat="1">
      <c r="A1047736" s="254"/>
      <c r="B1047736" s="198"/>
      <c r="C1047736" s="265"/>
      <c r="D1047736" s="265"/>
      <c r="E1047736" s="198"/>
      <c r="G1047736" s="198"/>
      <c r="H1047736" s="198"/>
      <c r="I1047736" s="198"/>
      <c r="J1047736" s="198"/>
      <c r="K1047736" s="198"/>
      <c r="M1047736" s="198"/>
      <c r="N1047736" s="198"/>
      <c r="P1047736" s="2"/>
      <c r="U1047736" s="270"/>
      <c r="AA1047736" s="268"/>
      <c r="AC1047736" s="269"/>
    </row>
    <row r="1047737" spans="1:29" s="119" customFormat="1">
      <c r="A1047737" s="254"/>
      <c r="B1047737" s="198"/>
      <c r="C1047737" s="265"/>
      <c r="D1047737" s="265"/>
      <c r="E1047737" s="198"/>
      <c r="G1047737" s="198"/>
      <c r="H1047737" s="198"/>
      <c r="I1047737" s="198"/>
      <c r="J1047737" s="198"/>
      <c r="K1047737" s="198"/>
      <c r="M1047737" s="198"/>
      <c r="N1047737" s="198"/>
      <c r="P1047737" s="2"/>
      <c r="U1047737" s="270"/>
      <c r="AA1047737" s="268"/>
      <c r="AC1047737" s="269"/>
    </row>
    <row r="1047738" spans="1:29" s="119" customFormat="1">
      <c r="A1047738" s="254"/>
      <c r="B1047738" s="198"/>
      <c r="C1047738" s="265"/>
      <c r="D1047738" s="265"/>
      <c r="E1047738" s="198"/>
      <c r="G1047738" s="198"/>
      <c r="H1047738" s="198"/>
      <c r="I1047738" s="198"/>
      <c r="J1047738" s="198"/>
      <c r="K1047738" s="198"/>
      <c r="M1047738" s="198"/>
      <c r="N1047738" s="198"/>
      <c r="P1047738" s="2"/>
      <c r="U1047738" s="270"/>
      <c r="AA1047738" s="268"/>
      <c r="AC1047738" s="269"/>
    </row>
    <row r="1047739" spans="1:29" s="119" customFormat="1">
      <c r="A1047739" s="254"/>
      <c r="B1047739" s="198"/>
      <c r="C1047739" s="265"/>
      <c r="D1047739" s="265"/>
      <c r="E1047739" s="198"/>
      <c r="G1047739" s="198"/>
      <c r="H1047739" s="198"/>
      <c r="I1047739" s="198"/>
      <c r="J1047739" s="198"/>
      <c r="K1047739" s="198"/>
      <c r="M1047739" s="198"/>
      <c r="N1047739" s="198"/>
      <c r="P1047739" s="2"/>
      <c r="U1047739" s="270"/>
      <c r="AA1047739" s="268"/>
      <c r="AC1047739" s="269"/>
    </row>
    <row r="1047740" spans="1:29" s="119" customFormat="1">
      <c r="A1047740" s="254"/>
      <c r="B1047740" s="198"/>
      <c r="C1047740" s="265"/>
      <c r="D1047740" s="265"/>
      <c r="E1047740" s="198"/>
      <c r="G1047740" s="198"/>
      <c r="H1047740" s="198"/>
      <c r="I1047740" s="198"/>
      <c r="J1047740" s="198"/>
      <c r="K1047740" s="198"/>
      <c r="M1047740" s="198"/>
      <c r="N1047740" s="198"/>
      <c r="P1047740" s="2"/>
      <c r="U1047740" s="270"/>
      <c r="AA1047740" s="268"/>
      <c r="AC1047740" s="269"/>
    </row>
    <row r="1047741" spans="1:29" s="119" customFormat="1">
      <c r="A1047741" s="254"/>
      <c r="B1047741" s="198"/>
      <c r="C1047741" s="265"/>
      <c r="D1047741" s="265"/>
      <c r="E1047741" s="198"/>
      <c r="G1047741" s="198"/>
      <c r="H1047741" s="198"/>
      <c r="I1047741" s="198"/>
      <c r="J1047741" s="198"/>
      <c r="K1047741" s="198"/>
      <c r="M1047741" s="198"/>
      <c r="N1047741" s="198"/>
      <c r="P1047741" s="2"/>
      <c r="U1047741" s="270"/>
      <c r="AA1047741" s="268"/>
      <c r="AC1047741" s="269"/>
    </row>
    <row r="1047742" spans="1:29" s="119" customFormat="1">
      <c r="A1047742" s="254"/>
      <c r="B1047742" s="198"/>
      <c r="C1047742" s="265"/>
      <c r="D1047742" s="265"/>
      <c r="E1047742" s="198"/>
      <c r="G1047742" s="198"/>
      <c r="H1047742" s="198"/>
      <c r="I1047742" s="198"/>
      <c r="J1047742" s="198"/>
      <c r="K1047742" s="198"/>
      <c r="M1047742" s="198"/>
      <c r="N1047742" s="198"/>
      <c r="P1047742" s="2"/>
      <c r="U1047742" s="270"/>
      <c r="AA1047742" s="268"/>
      <c r="AC1047742" s="269"/>
    </row>
    <row r="1047743" spans="1:29" s="119" customFormat="1">
      <c r="A1047743" s="254"/>
      <c r="B1047743" s="198"/>
      <c r="C1047743" s="265"/>
      <c r="D1047743" s="265"/>
      <c r="E1047743" s="198"/>
      <c r="G1047743" s="198"/>
      <c r="H1047743" s="198"/>
      <c r="I1047743" s="198"/>
      <c r="J1047743" s="198"/>
      <c r="K1047743" s="198"/>
      <c r="M1047743" s="198"/>
      <c r="N1047743" s="198"/>
      <c r="P1047743" s="2"/>
      <c r="U1047743" s="270"/>
      <c r="AA1047743" s="268"/>
      <c r="AC1047743" s="269"/>
    </row>
    <row r="1047744" spans="1:29" s="119" customFormat="1">
      <c r="A1047744" s="254"/>
      <c r="B1047744" s="198"/>
      <c r="C1047744" s="265"/>
      <c r="D1047744" s="265"/>
      <c r="E1047744" s="198"/>
      <c r="G1047744" s="198"/>
      <c r="H1047744" s="198"/>
      <c r="I1047744" s="198"/>
      <c r="J1047744" s="198"/>
      <c r="K1047744" s="198"/>
      <c r="M1047744" s="198"/>
      <c r="N1047744" s="198"/>
      <c r="P1047744" s="2"/>
      <c r="U1047744" s="270"/>
      <c r="AA1047744" s="268"/>
      <c r="AC1047744" s="269"/>
    </row>
    <row r="1047745" spans="1:29" s="119" customFormat="1">
      <c r="A1047745" s="254"/>
      <c r="B1047745" s="198"/>
      <c r="C1047745" s="265"/>
      <c r="D1047745" s="265"/>
      <c r="E1047745" s="198"/>
      <c r="G1047745" s="198"/>
      <c r="H1047745" s="198"/>
      <c r="I1047745" s="198"/>
      <c r="J1047745" s="198"/>
      <c r="K1047745" s="198"/>
      <c r="M1047745" s="198"/>
      <c r="N1047745" s="198"/>
      <c r="P1047745" s="2"/>
      <c r="U1047745" s="270"/>
      <c r="AA1047745" s="268"/>
      <c r="AC1047745" s="269"/>
    </row>
    <row r="1047746" spans="1:29" s="119" customFormat="1">
      <c r="A1047746" s="254"/>
      <c r="B1047746" s="198"/>
      <c r="C1047746" s="265"/>
      <c r="D1047746" s="265"/>
      <c r="E1047746" s="198"/>
      <c r="G1047746" s="198"/>
      <c r="H1047746" s="198"/>
      <c r="I1047746" s="198"/>
      <c r="J1047746" s="198"/>
      <c r="K1047746" s="198"/>
      <c r="M1047746" s="198"/>
      <c r="N1047746" s="198"/>
      <c r="P1047746" s="2"/>
      <c r="U1047746" s="270"/>
      <c r="AA1047746" s="268"/>
      <c r="AC1047746" s="269"/>
    </row>
    <row r="1047747" spans="1:29" s="119" customFormat="1">
      <c r="A1047747" s="254"/>
      <c r="B1047747" s="198"/>
      <c r="C1047747" s="265"/>
      <c r="D1047747" s="265"/>
      <c r="E1047747" s="198"/>
      <c r="G1047747" s="198"/>
      <c r="H1047747" s="198"/>
      <c r="I1047747" s="198"/>
      <c r="J1047747" s="198"/>
      <c r="K1047747" s="198"/>
      <c r="M1047747" s="198"/>
      <c r="N1047747" s="198"/>
      <c r="P1047747" s="2"/>
      <c r="U1047747" s="270"/>
      <c r="AA1047747" s="268"/>
      <c r="AC1047747" s="269"/>
    </row>
    <row r="1047748" spans="1:29" s="119" customFormat="1">
      <c r="A1047748" s="254"/>
      <c r="B1047748" s="198"/>
      <c r="C1047748" s="265"/>
      <c r="D1047748" s="265"/>
      <c r="E1047748" s="198"/>
      <c r="G1047748" s="198"/>
      <c r="H1047748" s="198"/>
      <c r="I1047748" s="198"/>
      <c r="J1047748" s="198"/>
      <c r="K1047748" s="198"/>
      <c r="M1047748" s="198"/>
      <c r="N1047748" s="198"/>
      <c r="P1047748" s="2"/>
      <c r="U1047748" s="270"/>
      <c r="AA1047748" s="268"/>
      <c r="AC1047748" s="269"/>
    </row>
    <row r="1047749" spans="1:29" s="119" customFormat="1">
      <c r="A1047749" s="254"/>
      <c r="B1047749" s="198"/>
      <c r="C1047749" s="265"/>
      <c r="D1047749" s="265"/>
      <c r="E1047749" s="198"/>
      <c r="G1047749" s="198"/>
      <c r="H1047749" s="198"/>
      <c r="I1047749" s="198"/>
      <c r="J1047749" s="198"/>
      <c r="K1047749" s="198"/>
      <c r="M1047749" s="198"/>
      <c r="N1047749" s="198"/>
      <c r="P1047749" s="2"/>
      <c r="U1047749" s="270"/>
      <c r="AA1047749" s="268"/>
      <c r="AC1047749" s="269"/>
    </row>
    <row r="1047750" spans="1:29" s="119" customFormat="1">
      <c r="A1047750" s="254"/>
      <c r="B1047750" s="198"/>
      <c r="C1047750" s="265"/>
      <c r="D1047750" s="265"/>
      <c r="E1047750" s="198"/>
      <c r="G1047750" s="198"/>
      <c r="H1047750" s="198"/>
      <c r="I1047750" s="198"/>
      <c r="J1047750" s="198"/>
      <c r="K1047750" s="198"/>
      <c r="M1047750" s="198"/>
      <c r="N1047750" s="198"/>
      <c r="P1047750" s="2"/>
      <c r="U1047750" s="270"/>
      <c r="AA1047750" s="268"/>
      <c r="AC1047750" s="269"/>
    </row>
    <row r="1047751" spans="1:29" s="119" customFormat="1">
      <c r="A1047751" s="254"/>
      <c r="B1047751" s="198"/>
      <c r="C1047751" s="265"/>
      <c r="D1047751" s="265"/>
      <c r="E1047751" s="198"/>
      <c r="G1047751" s="198"/>
      <c r="H1047751" s="198"/>
      <c r="I1047751" s="198"/>
      <c r="J1047751" s="198"/>
      <c r="K1047751" s="198"/>
      <c r="M1047751" s="198"/>
      <c r="N1047751" s="198"/>
      <c r="P1047751" s="2"/>
      <c r="U1047751" s="270"/>
      <c r="AA1047751" s="268"/>
      <c r="AC1047751" s="269"/>
    </row>
    <row r="1047752" spans="1:29" s="119" customFormat="1">
      <c r="A1047752" s="254"/>
      <c r="B1047752" s="198"/>
      <c r="C1047752" s="265"/>
      <c r="D1047752" s="265"/>
      <c r="E1047752" s="198"/>
      <c r="G1047752" s="198"/>
      <c r="H1047752" s="198"/>
      <c r="I1047752" s="198"/>
      <c r="J1047752" s="198"/>
      <c r="K1047752" s="198"/>
      <c r="M1047752" s="198"/>
      <c r="N1047752" s="198"/>
      <c r="P1047752" s="2"/>
      <c r="U1047752" s="270"/>
      <c r="AA1047752" s="268"/>
      <c r="AC1047752" s="269"/>
    </row>
    <row r="1047753" spans="1:29" s="119" customFormat="1">
      <c r="A1047753" s="254"/>
      <c r="B1047753" s="198"/>
      <c r="C1047753" s="265"/>
      <c r="D1047753" s="265"/>
      <c r="E1047753" s="198"/>
      <c r="G1047753" s="198"/>
      <c r="H1047753" s="198"/>
      <c r="I1047753" s="198"/>
      <c r="J1047753" s="198"/>
      <c r="K1047753" s="198"/>
      <c r="M1047753" s="198"/>
      <c r="N1047753" s="198"/>
      <c r="P1047753" s="2"/>
      <c r="U1047753" s="270"/>
      <c r="AA1047753" s="268"/>
      <c r="AC1047753" s="269"/>
    </row>
    <row r="1047754" spans="1:29" s="119" customFormat="1">
      <c r="A1047754" s="254"/>
      <c r="B1047754" s="198"/>
      <c r="C1047754" s="265"/>
      <c r="D1047754" s="265"/>
      <c r="E1047754" s="198"/>
      <c r="G1047754" s="198"/>
      <c r="H1047754" s="198"/>
      <c r="I1047754" s="198"/>
      <c r="J1047754" s="198"/>
      <c r="K1047754" s="198"/>
      <c r="M1047754" s="198"/>
      <c r="N1047754" s="198"/>
      <c r="P1047754" s="2"/>
      <c r="U1047754" s="270"/>
      <c r="AA1047754" s="268"/>
      <c r="AC1047754" s="269"/>
    </row>
    <row r="1047755" spans="1:29" s="119" customFormat="1">
      <c r="A1047755" s="254"/>
      <c r="B1047755" s="198"/>
      <c r="C1047755" s="265"/>
      <c r="D1047755" s="265"/>
      <c r="E1047755" s="198"/>
      <c r="G1047755" s="198"/>
      <c r="H1047755" s="198"/>
      <c r="I1047755" s="198"/>
      <c r="J1047755" s="198"/>
      <c r="K1047755" s="198"/>
      <c r="M1047755" s="198"/>
      <c r="N1047755" s="198"/>
      <c r="P1047755" s="2"/>
      <c r="U1047755" s="270"/>
      <c r="AA1047755" s="268"/>
      <c r="AC1047755" s="269"/>
    </row>
    <row r="1047756" spans="1:29" s="119" customFormat="1">
      <c r="A1047756" s="254"/>
      <c r="B1047756" s="198"/>
      <c r="C1047756" s="265"/>
      <c r="D1047756" s="265"/>
      <c r="E1047756" s="198"/>
      <c r="G1047756" s="198"/>
      <c r="H1047756" s="198"/>
      <c r="I1047756" s="198"/>
      <c r="J1047756" s="198"/>
      <c r="K1047756" s="198"/>
      <c r="M1047756" s="198"/>
      <c r="N1047756" s="198"/>
      <c r="P1047756" s="2"/>
      <c r="U1047756" s="270"/>
      <c r="AA1047756" s="268"/>
      <c r="AC1047756" s="269"/>
    </row>
    <row r="1047757" spans="1:29" s="119" customFormat="1">
      <c r="A1047757" s="254"/>
      <c r="B1047757" s="198"/>
      <c r="C1047757" s="265"/>
      <c r="D1047757" s="265"/>
      <c r="E1047757" s="198"/>
      <c r="G1047757" s="198"/>
      <c r="H1047757" s="198"/>
      <c r="I1047757" s="198"/>
      <c r="J1047757" s="198"/>
      <c r="K1047757" s="198"/>
      <c r="M1047757" s="198"/>
      <c r="N1047757" s="198"/>
      <c r="P1047757" s="2"/>
      <c r="U1047757" s="270"/>
      <c r="AA1047757" s="268"/>
      <c r="AC1047757" s="269"/>
    </row>
    <row r="1047758" spans="1:29" s="119" customFormat="1">
      <c r="A1047758" s="254"/>
      <c r="B1047758" s="198"/>
      <c r="C1047758" s="265"/>
      <c r="D1047758" s="265"/>
      <c r="E1047758" s="198"/>
      <c r="G1047758" s="198"/>
      <c r="H1047758" s="198"/>
      <c r="I1047758" s="198"/>
      <c r="J1047758" s="198"/>
      <c r="K1047758" s="198"/>
      <c r="M1047758" s="198"/>
      <c r="N1047758" s="198"/>
      <c r="P1047758" s="2"/>
      <c r="U1047758" s="270"/>
      <c r="AA1047758" s="268"/>
      <c r="AC1047758" s="269"/>
    </row>
    <row r="1047759" spans="1:29" s="119" customFormat="1">
      <c r="A1047759" s="254"/>
      <c r="B1047759" s="198"/>
      <c r="C1047759" s="265"/>
      <c r="D1047759" s="265"/>
      <c r="E1047759" s="198"/>
      <c r="G1047759" s="198"/>
      <c r="H1047759" s="198"/>
      <c r="I1047759" s="198"/>
      <c r="J1047759" s="198"/>
      <c r="K1047759" s="198"/>
      <c r="M1047759" s="198"/>
      <c r="N1047759" s="198"/>
      <c r="P1047759" s="2"/>
      <c r="U1047759" s="270"/>
      <c r="AA1047759" s="268"/>
      <c r="AC1047759" s="269"/>
    </row>
    <row r="1047760" spans="1:29" s="119" customFormat="1">
      <c r="A1047760" s="254"/>
      <c r="B1047760" s="198"/>
      <c r="C1047760" s="265"/>
      <c r="D1047760" s="265"/>
      <c r="E1047760" s="198"/>
      <c r="G1047760" s="198"/>
      <c r="H1047760" s="198"/>
      <c r="I1047760" s="198"/>
      <c r="J1047760" s="198"/>
      <c r="K1047760" s="198"/>
      <c r="M1047760" s="198"/>
      <c r="N1047760" s="198"/>
      <c r="P1047760" s="2"/>
      <c r="U1047760" s="270"/>
      <c r="AA1047760" s="268"/>
      <c r="AC1047760" s="269"/>
    </row>
    <row r="1047761" spans="1:29" s="119" customFormat="1">
      <c r="A1047761" s="254"/>
      <c r="B1047761" s="198"/>
      <c r="C1047761" s="265"/>
      <c r="D1047761" s="265"/>
      <c r="E1047761" s="198"/>
      <c r="G1047761" s="198"/>
      <c r="H1047761" s="198"/>
      <c r="I1047761" s="198"/>
      <c r="J1047761" s="198"/>
      <c r="K1047761" s="198"/>
      <c r="M1047761" s="198"/>
      <c r="N1047761" s="198"/>
      <c r="P1047761" s="2"/>
      <c r="U1047761" s="270"/>
      <c r="AA1047761" s="268"/>
      <c r="AC1047761" s="269"/>
    </row>
    <row r="1047762" spans="1:29" s="119" customFormat="1">
      <c r="A1047762" s="254"/>
      <c r="B1047762" s="198"/>
      <c r="C1047762" s="265"/>
      <c r="D1047762" s="265"/>
      <c r="E1047762" s="198"/>
      <c r="G1047762" s="198"/>
      <c r="H1047762" s="198"/>
      <c r="I1047762" s="198"/>
      <c r="J1047762" s="198"/>
      <c r="K1047762" s="198"/>
      <c r="M1047762" s="198"/>
      <c r="N1047762" s="198"/>
      <c r="P1047762" s="2"/>
      <c r="U1047762" s="270"/>
      <c r="AA1047762" s="268"/>
      <c r="AC1047762" s="269"/>
    </row>
    <row r="1047763" spans="1:29" s="119" customFormat="1">
      <c r="A1047763" s="254"/>
      <c r="B1047763" s="198"/>
      <c r="C1047763" s="265"/>
      <c r="D1047763" s="265"/>
      <c r="E1047763" s="198"/>
      <c r="G1047763" s="198"/>
      <c r="H1047763" s="198"/>
      <c r="I1047763" s="198"/>
      <c r="J1047763" s="198"/>
      <c r="K1047763" s="198"/>
      <c r="M1047763" s="198"/>
      <c r="N1047763" s="198"/>
      <c r="P1047763" s="2"/>
      <c r="U1047763" s="270"/>
      <c r="AA1047763" s="268"/>
      <c r="AC1047763" s="269"/>
    </row>
    <row r="1047764" spans="1:29" s="119" customFormat="1">
      <c r="A1047764" s="254"/>
      <c r="B1047764" s="198"/>
      <c r="C1047764" s="265"/>
      <c r="D1047764" s="265"/>
      <c r="E1047764" s="198"/>
      <c r="G1047764" s="198"/>
      <c r="H1047764" s="198"/>
      <c r="I1047764" s="198"/>
      <c r="J1047764" s="198"/>
      <c r="K1047764" s="198"/>
      <c r="M1047764" s="198"/>
      <c r="N1047764" s="198"/>
      <c r="P1047764" s="2"/>
      <c r="U1047764" s="270"/>
      <c r="AA1047764" s="268"/>
      <c r="AC1047764" s="269"/>
    </row>
    <row r="1047765" spans="1:29" s="119" customFormat="1">
      <c r="A1047765" s="254"/>
      <c r="B1047765" s="198"/>
      <c r="C1047765" s="265"/>
      <c r="D1047765" s="265"/>
      <c r="E1047765" s="198"/>
      <c r="G1047765" s="198"/>
      <c r="H1047765" s="198"/>
      <c r="I1047765" s="198"/>
      <c r="J1047765" s="198"/>
      <c r="K1047765" s="198"/>
      <c r="M1047765" s="198"/>
      <c r="N1047765" s="198"/>
      <c r="P1047765" s="2"/>
      <c r="U1047765" s="270"/>
      <c r="AA1047765" s="268"/>
      <c r="AC1047765" s="269"/>
    </row>
    <row r="1047766" spans="1:29" s="119" customFormat="1">
      <c r="A1047766" s="254"/>
      <c r="B1047766" s="198"/>
      <c r="C1047766" s="265"/>
      <c r="D1047766" s="265"/>
      <c r="E1047766" s="198"/>
      <c r="G1047766" s="198"/>
      <c r="H1047766" s="198"/>
      <c r="I1047766" s="198"/>
      <c r="J1047766" s="198"/>
      <c r="K1047766" s="198"/>
      <c r="M1047766" s="198"/>
      <c r="N1047766" s="198"/>
      <c r="P1047766" s="2"/>
      <c r="U1047766" s="270"/>
      <c r="AA1047766" s="268"/>
      <c r="AC1047766" s="269"/>
    </row>
    <row r="1047767" spans="1:29" s="119" customFormat="1">
      <c r="A1047767" s="254"/>
      <c r="B1047767" s="198"/>
      <c r="C1047767" s="265"/>
      <c r="D1047767" s="265"/>
      <c r="E1047767" s="198"/>
      <c r="G1047767" s="198"/>
      <c r="H1047767" s="198"/>
      <c r="I1047767" s="198"/>
      <c r="J1047767" s="198"/>
      <c r="K1047767" s="198"/>
      <c r="M1047767" s="198"/>
      <c r="N1047767" s="198"/>
      <c r="P1047767" s="2"/>
      <c r="U1047767" s="270"/>
      <c r="AA1047767" s="268"/>
      <c r="AC1047767" s="269"/>
    </row>
    <row r="1047768" spans="1:29" s="119" customFormat="1">
      <c r="A1047768" s="254"/>
      <c r="B1047768" s="198"/>
      <c r="C1047768" s="265"/>
      <c r="D1047768" s="265"/>
      <c r="E1047768" s="198"/>
      <c r="G1047768" s="198"/>
      <c r="H1047768" s="198"/>
      <c r="I1047768" s="198"/>
      <c r="J1047768" s="198"/>
      <c r="K1047768" s="198"/>
      <c r="M1047768" s="198"/>
      <c r="N1047768" s="198"/>
      <c r="P1047768" s="2"/>
      <c r="U1047768" s="270"/>
      <c r="AA1047768" s="268"/>
      <c r="AC1047768" s="269"/>
    </row>
    <row r="1047769" spans="1:29" s="119" customFormat="1">
      <c r="A1047769" s="254"/>
      <c r="B1047769" s="198"/>
      <c r="C1047769" s="265"/>
      <c r="D1047769" s="265"/>
      <c r="E1047769" s="198"/>
      <c r="G1047769" s="198"/>
      <c r="H1047769" s="198"/>
      <c r="I1047769" s="198"/>
      <c r="J1047769" s="198"/>
      <c r="K1047769" s="198"/>
      <c r="M1047769" s="198"/>
      <c r="N1047769" s="198"/>
      <c r="P1047769" s="2"/>
      <c r="U1047769" s="270"/>
      <c r="AA1047769" s="268"/>
      <c r="AC1047769" s="269"/>
    </row>
    <row r="1047770" spans="1:29" s="119" customFormat="1">
      <c r="A1047770" s="254"/>
      <c r="B1047770" s="198"/>
      <c r="C1047770" s="265"/>
      <c r="D1047770" s="265"/>
      <c r="E1047770" s="198"/>
      <c r="G1047770" s="198"/>
      <c r="H1047770" s="198"/>
      <c r="I1047770" s="198"/>
      <c r="J1047770" s="198"/>
      <c r="K1047770" s="198"/>
      <c r="M1047770" s="198"/>
      <c r="N1047770" s="198"/>
      <c r="P1047770" s="2"/>
      <c r="U1047770" s="270"/>
      <c r="AA1047770" s="268"/>
      <c r="AC1047770" s="269"/>
    </row>
    <row r="1047771" spans="1:29" s="119" customFormat="1">
      <c r="A1047771" s="254"/>
      <c r="B1047771" s="198"/>
      <c r="C1047771" s="265"/>
      <c r="D1047771" s="265"/>
      <c r="E1047771" s="198"/>
      <c r="G1047771" s="198"/>
      <c r="H1047771" s="198"/>
      <c r="I1047771" s="198"/>
      <c r="J1047771" s="198"/>
      <c r="K1047771" s="198"/>
      <c r="M1047771" s="198"/>
      <c r="N1047771" s="198"/>
      <c r="P1047771" s="2"/>
      <c r="U1047771" s="270"/>
      <c r="AA1047771" s="268"/>
      <c r="AC1047771" s="269"/>
    </row>
    <row r="1047772" spans="1:29" s="119" customFormat="1">
      <c r="A1047772" s="254"/>
      <c r="B1047772" s="198"/>
      <c r="C1047772" s="265"/>
      <c r="D1047772" s="265"/>
      <c r="E1047772" s="198"/>
      <c r="G1047772" s="198"/>
      <c r="H1047772" s="198"/>
      <c r="I1047772" s="198"/>
      <c r="J1047772" s="198"/>
      <c r="K1047772" s="198"/>
      <c r="M1047772" s="198"/>
      <c r="N1047772" s="198"/>
      <c r="P1047772" s="2"/>
      <c r="U1047772" s="270"/>
      <c r="AA1047772" s="268"/>
      <c r="AC1047772" s="269"/>
    </row>
    <row r="1047773" spans="1:29" s="119" customFormat="1">
      <c r="A1047773" s="254"/>
      <c r="B1047773" s="198"/>
      <c r="C1047773" s="265"/>
      <c r="D1047773" s="265"/>
      <c r="E1047773" s="198"/>
      <c r="G1047773" s="198"/>
      <c r="H1047773" s="198"/>
      <c r="I1047773" s="198"/>
      <c r="J1047773" s="198"/>
      <c r="K1047773" s="198"/>
      <c r="M1047773" s="198"/>
      <c r="N1047773" s="198"/>
      <c r="P1047773" s="2"/>
      <c r="U1047773" s="270"/>
      <c r="AA1047773" s="268"/>
      <c r="AC1047773" s="269"/>
    </row>
    <row r="1047774" spans="1:29" s="119" customFormat="1">
      <c r="A1047774" s="254"/>
      <c r="B1047774" s="198"/>
      <c r="C1047774" s="265"/>
      <c r="D1047774" s="265"/>
      <c r="E1047774" s="198"/>
      <c r="G1047774" s="198"/>
      <c r="H1047774" s="198"/>
      <c r="I1047774" s="198"/>
      <c r="J1047774" s="198"/>
      <c r="K1047774" s="198"/>
      <c r="M1047774" s="198"/>
      <c r="N1047774" s="198"/>
      <c r="P1047774" s="2"/>
      <c r="U1047774" s="270"/>
      <c r="AA1047774" s="268"/>
      <c r="AC1047774" s="269"/>
    </row>
    <row r="1047775" spans="1:29" s="119" customFormat="1">
      <c r="A1047775" s="254"/>
      <c r="B1047775" s="198"/>
      <c r="C1047775" s="265"/>
      <c r="D1047775" s="265"/>
      <c r="E1047775" s="198"/>
      <c r="G1047775" s="198"/>
      <c r="H1047775" s="198"/>
      <c r="I1047775" s="198"/>
      <c r="J1047775" s="198"/>
      <c r="K1047775" s="198"/>
      <c r="M1047775" s="198"/>
      <c r="N1047775" s="198"/>
      <c r="P1047775" s="2"/>
      <c r="U1047775" s="270"/>
      <c r="AA1047775" s="268"/>
      <c r="AC1047775" s="269"/>
    </row>
    <row r="1047776" spans="1:29" s="119" customFormat="1">
      <c r="A1047776" s="254"/>
      <c r="B1047776" s="198"/>
      <c r="C1047776" s="265"/>
      <c r="D1047776" s="265"/>
      <c r="E1047776" s="198"/>
      <c r="G1047776" s="198"/>
      <c r="H1047776" s="198"/>
      <c r="I1047776" s="198"/>
      <c r="J1047776" s="198"/>
      <c r="K1047776" s="198"/>
      <c r="M1047776" s="198"/>
      <c r="N1047776" s="198"/>
      <c r="P1047776" s="2"/>
      <c r="U1047776" s="270"/>
      <c r="AA1047776" s="268"/>
      <c r="AC1047776" s="269"/>
    </row>
    <row r="1047777" spans="1:29" s="119" customFormat="1">
      <c r="A1047777" s="254"/>
      <c r="B1047777" s="198"/>
      <c r="C1047777" s="265"/>
      <c r="D1047777" s="265"/>
      <c r="E1047777" s="198"/>
      <c r="G1047777" s="198"/>
      <c r="H1047777" s="198"/>
      <c r="I1047777" s="198"/>
      <c r="J1047777" s="198"/>
      <c r="K1047777" s="198"/>
      <c r="M1047777" s="198"/>
      <c r="N1047777" s="198"/>
      <c r="P1047777" s="2"/>
      <c r="U1047777" s="270"/>
      <c r="AA1047777" s="268"/>
      <c r="AC1047777" s="269"/>
    </row>
    <row r="1047778" spans="1:29" s="119" customFormat="1">
      <c r="A1047778" s="254"/>
      <c r="B1047778" s="198"/>
      <c r="C1047778" s="265"/>
      <c r="D1047778" s="265"/>
      <c r="E1047778" s="198"/>
      <c r="G1047778" s="198"/>
      <c r="H1047778" s="198"/>
      <c r="I1047778" s="198"/>
      <c r="J1047778" s="198"/>
      <c r="K1047778" s="198"/>
      <c r="M1047778" s="198"/>
      <c r="N1047778" s="198"/>
      <c r="P1047778" s="2"/>
      <c r="U1047778" s="270"/>
      <c r="AA1047778" s="268"/>
      <c r="AC1047778" s="269"/>
    </row>
    <row r="1047779" spans="1:29" s="119" customFormat="1">
      <c r="A1047779" s="254"/>
      <c r="B1047779" s="198"/>
      <c r="C1047779" s="265"/>
      <c r="D1047779" s="265"/>
      <c r="E1047779" s="198"/>
      <c r="G1047779" s="198"/>
      <c r="H1047779" s="198"/>
      <c r="I1047779" s="198"/>
      <c r="J1047779" s="198"/>
      <c r="K1047779" s="198"/>
      <c r="M1047779" s="198"/>
      <c r="N1047779" s="198"/>
      <c r="P1047779" s="2"/>
      <c r="U1047779" s="270"/>
      <c r="AA1047779" s="268"/>
      <c r="AC1047779" s="269"/>
    </row>
    <row r="1047780" spans="1:29" s="119" customFormat="1">
      <c r="A1047780" s="254"/>
      <c r="B1047780" s="198"/>
      <c r="C1047780" s="265"/>
      <c r="D1047780" s="265"/>
      <c r="E1047780" s="198"/>
      <c r="G1047780" s="198"/>
      <c r="H1047780" s="198"/>
      <c r="I1047780" s="198"/>
      <c r="J1047780" s="198"/>
      <c r="K1047780" s="198"/>
      <c r="M1047780" s="198"/>
      <c r="N1047780" s="198"/>
      <c r="P1047780" s="2"/>
      <c r="U1047780" s="270"/>
      <c r="AA1047780" s="268"/>
      <c r="AC1047780" s="269"/>
    </row>
    <row r="1047781" spans="1:29" s="119" customFormat="1">
      <c r="A1047781" s="254"/>
      <c r="B1047781" s="198"/>
      <c r="C1047781" s="265"/>
      <c r="D1047781" s="265"/>
      <c r="E1047781" s="198"/>
      <c r="G1047781" s="198"/>
      <c r="H1047781" s="198"/>
      <c r="I1047781" s="198"/>
      <c r="J1047781" s="198"/>
      <c r="K1047781" s="198"/>
      <c r="M1047781" s="198"/>
      <c r="N1047781" s="198"/>
      <c r="P1047781" s="2"/>
      <c r="U1047781" s="270"/>
      <c r="AA1047781" s="268"/>
      <c r="AC1047781" s="269"/>
    </row>
    <row r="1047782" spans="1:29" s="119" customFormat="1">
      <c r="A1047782" s="254"/>
      <c r="B1047782" s="198"/>
      <c r="C1047782" s="265"/>
      <c r="D1047782" s="265"/>
      <c r="E1047782" s="198"/>
      <c r="G1047782" s="198"/>
      <c r="H1047782" s="198"/>
      <c r="I1047782" s="198"/>
      <c r="J1047782" s="198"/>
      <c r="K1047782" s="198"/>
      <c r="M1047782" s="198"/>
      <c r="N1047782" s="198"/>
      <c r="P1047782" s="2"/>
      <c r="U1047782" s="270"/>
      <c r="AA1047782" s="268"/>
      <c r="AC1047782" s="269"/>
    </row>
    <row r="1047783" spans="1:29" s="119" customFormat="1">
      <c r="A1047783" s="254"/>
      <c r="B1047783" s="198"/>
      <c r="C1047783" s="265"/>
      <c r="D1047783" s="265"/>
      <c r="E1047783" s="198"/>
      <c r="G1047783" s="198"/>
      <c r="H1047783" s="198"/>
      <c r="I1047783" s="198"/>
      <c r="J1047783" s="198"/>
      <c r="K1047783" s="198"/>
      <c r="M1047783" s="198"/>
      <c r="N1047783" s="198"/>
      <c r="P1047783" s="2"/>
      <c r="U1047783" s="270"/>
      <c r="AA1047783" s="268"/>
      <c r="AC1047783" s="269"/>
    </row>
    <row r="1047784" spans="1:29" s="119" customFormat="1">
      <c r="A1047784" s="254"/>
      <c r="B1047784" s="198"/>
      <c r="C1047784" s="265"/>
      <c r="D1047784" s="265"/>
      <c r="E1047784" s="198"/>
      <c r="G1047784" s="198"/>
      <c r="H1047784" s="198"/>
      <c r="I1047784" s="198"/>
      <c r="J1047784" s="198"/>
      <c r="K1047784" s="198"/>
      <c r="M1047784" s="198"/>
      <c r="N1047784" s="198"/>
      <c r="P1047784" s="2"/>
      <c r="U1047784" s="270"/>
      <c r="AA1047784" s="268"/>
      <c r="AC1047784" s="269"/>
    </row>
    <row r="1047785" spans="1:29" s="119" customFormat="1">
      <c r="A1047785" s="254"/>
      <c r="B1047785" s="198"/>
      <c r="C1047785" s="265"/>
      <c r="D1047785" s="265"/>
      <c r="E1047785" s="198"/>
      <c r="G1047785" s="198"/>
      <c r="H1047785" s="198"/>
      <c r="I1047785" s="198"/>
      <c r="J1047785" s="198"/>
      <c r="K1047785" s="198"/>
      <c r="M1047785" s="198"/>
      <c r="N1047785" s="198"/>
      <c r="P1047785" s="2"/>
      <c r="U1047785" s="270"/>
      <c r="AA1047785" s="268"/>
      <c r="AC1047785" s="269"/>
    </row>
    <row r="1047786" spans="1:29" s="119" customFormat="1">
      <c r="A1047786" s="254"/>
      <c r="B1047786" s="198"/>
      <c r="C1047786" s="265"/>
      <c r="D1047786" s="265"/>
      <c r="E1047786" s="198"/>
      <c r="G1047786" s="198"/>
      <c r="H1047786" s="198"/>
      <c r="I1047786" s="198"/>
      <c r="J1047786" s="198"/>
      <c r="K1047786" s="198"/>
      <c r="M1047786" s="198"/>
      <c r="N1047786" s="198"/>
      <c r="P1047786" s="2"/>
      <c r="U1047786" s="270"/>
      <c r="AA1047786" s="268"/>
      <c r="AC1047786" s="269"/>
    </row>
    <row r="1047787" spans="1:29" s="119" customFormat="1">
      <c r="A1047787" s="254"/>
      <c r="B1047787" s="198"/>
      <c r="C1047787" s="265"/>
      <c r="D1047787" s="265"/>
      <c r="E1047787" s="198"/>
      <c r="G1047787" s="198"/>
      <c r="H1047787" s="198"/>
      <c r="I1047787" s="198"/>
      <c r="J1047787" s="198"/>
      <c r="K1047787" s="198"/>
      <c r="M1047787" s="198"/>
      <c r="N1047787" s="198"/>
      <c r="P1047787" s="2"/>
      <c r="U1047787" s="270"/>
      <c r="AA1047787" s="268"/>
      <c r="AC1047787" s="269"/>
    </row>
    <row r="1047788" spans="1:29" s="119" customFormat="1">
      <c r="A1047788" s="254"/>
      <c r="B1047788" s="198"/>
      <c r="C1047788" s="265"/>
      <c r="D1047788" s="265"/>
      <c r="E1047788" s="198"/>
      <c r="G1047788" s="198"/>
      <c r="H1047788" s="198"/>
      <c r="I1047788" s="198"/>
      <c r="J1047788" s="198"/>
      <c r="K1047788" s="198"/>
      <c r="M1047788" s="198"/>
      <c r="N1047788" s="198"/>
      <c r="P1047788" s="2"/>
      <c r="U1047788" s="270"/>
      <c r="AA1047788" s="268"/>
      <c r="AC1047788" s="269"/>
    </row>
    <row r="1047789" spans="1:29" s="119" customFormat="1">
      <c r="A1047789" s="254"/>
      <c r="B1047789" s="198"/>
      <c r="C1047789" s="265"/>
      <c r="D1047789" s="265"/>
      <c r="E1047789" s="198"/>
      <c r="G1047789" s="198"/>
      <c r="H1047789" s="198"/>
      <c r="I1047789" s="198"/>
      <c r="J1047789" s="198"/>
      <c r="K1047789" s="198"/>
      <c r="M1047789" s="198"/>
      <c r="N1047789" s="198"/>
      <c r="P1047789" s="2"/>
      <c r="U1047789" s="270"/>
      <c r="AA1047789" s="268"/>
      <c r="AC1047789" s="269"/>
    </row>
    <row r="1047790" spans="1:29" s="119" customFormat="1">
      <c r="A1047790" s="254"/>
      <c r="B1047790" s="198"/>
      <c r="C1047790" s="265"/>
      <c r="D1047790" s="265"/>
      <c r="E1047790" s="198"/>
      <c r="G1047790" s="198"/>
      <c r="H1047790" s="198"/>
      <c r="I1047790" s="198"/>
      <c r="J1047790" s="198"/>
      <c r="K1047790" s="198"/>
      <c r="M1047790" s="198"/>
      <c r="N1047790" s="198"/>
      <c r="P1047790" s="2"/>
      <c r="U1047790" s="270"/>
      <c r="AA1047790" s="268"/>
      <c r="AC1047790" s="269"/>
    </row>
    <row r="1047791" spans="1:29" s="119" customFormat="1">
      <c r="A1047791" s="254"/>
      <c r="B1047791" s="198"/>
      <c r="C1047791" s="265"/>
      <c r="D1047791" s="265"/>
      <c r="E1047791" s="198"/>
      <c r="G1047791" s="198"/>
      <c r="H1047791" s="198"/>
      <c r="I1047791" s="198"/>
      <c r="J1047791" s="198"/>
      <c r="K1047791" s="198"/>
      <c r="M1047791" s="198"/>
      <c r="N1047791" s="198"/>
      <c r="P1047791" s="2"/>
      <c r="U1047791" s="270"/>
      <c r="AA1047791" s="268"/>
      <c r="AC1047791" s="269"/>
    </row>
    <row r="1047792" spans="1:29" s="119" customFormat="1">
      <c r="A1047792" s="254"/>
      <c r="B1047792" s="198"/>
      <c r="C1047792" s="265"/>
      <c r="D1047792" s="265"/>
      <c r="E1047792" s="198"/>
      <c r="G1047792" s="198"/>
      <c r="H1047792" s="198"/>
      <c r="I1047792" s="198"/>
      <c r="J1047792" s="198"/>
      <c r="K1047792" s="198"/>
      <c r="M1047792" s="198"/>
      <c r="N1047792" s="198"/>
      <c r="P1047792" s="2"/>
      <c r="U1047792" s="270"/>
      <c r="AA1047792" s="268"/>
      <c r="AC1047792" s="269"/>
    </row>
    <row r="1047793" spans="1:29" s="119" customFormat="1">
      <c r="A1047793" s="254"/>
      <c r="B1047793" s="198"/>
      <c r="C1047793" s="265"/>
      <c r="D1047793" s="265"/>
      <c r="E1047793" s="198"/>
      <c r="G1047793" s="198"/>
      <c r="H1047793" s="198"/>
      <c r="I1047793" s="198"/>
      <c r="J1047793" s="198"/>
      <c r="K1047793" s="198"/>
      <c r="M1047793" s="198"/>
      <c r="N1047793" s="198"/>
      <c r="P1047793" s="2"/>
      <c r="U1047793" s="270"/>
      <c r="AA1047793" s="268"/>
      <c r="AC1047793" s="269"/>
    </row>
    <row r="1047794" spans="1:29" s="119" customFormat="1">
      <c r="A1047794" s="254"/>
      <c r="B1047794" s="198"/>
      <c r="C1047794" s="265"/>
      <c r="D1047794" s="265"/>
      <c r="E1047794" s="198"/>
      <c r="G1047794" s="198"/>
      <c r="H1047794" s="198"/>
      <c r="I1047794" s="198"/>
      <c r="J1047794" s="198"/>
      <c r="K1047794" s="198"/>
      <c r="M1047794" s="198"/>
      <c r="N1047794" s="198"/>
      <c r="P1047794" s="2"/>
      <c r="U1047794" s="270"/>
      <c r="AA1047794" s="268"/>
      <c r="AC1047794" s="269"/>
    </row>
    <row r="1047795" spans="1:29" s="119" customFormat="1">
      <c r="A1047795" s="254"/>
      <c r="B1047795" s="198"/>
      <c r="C1047795" s="265"/>
      <c r="D1047795" s="265"/>
      <c r="E1047795" s="198"/>
      <c r="G1047795" s="198"/>
      <c r="H1047795" s="198"/>
      <c r="I1047795" s="198"/>
      <c r="J1047795" s="198"/>
      <c r="K1047795" s="198"/>
      <c r="M1047795" s="198"/>
      <c r="N1047795" s="198"/>
      <c r="P1047795" s="2"/>
      <c r="U1047795" s="270"/>
      <c r="AA1047795" s="268"/>
      <c r="AC1047795" s="269"/>
    </row>
    <row r="1047796" spans="1:29" s="119" customFormat="1">
      <c r="A1047796" s="254"/>
      <c r="B1047796" s="198"/>
      <c r="C1047796" s="265"/>
      <c r="D1047796" s="265"/>
      <c r="E1047796" s="198"/>
      <c r="G1047796" s="198"/>
      <c r="H1047796" s="198"/>
      <c r="I1047796" s="198"/>
      <c r="J1047796" s="198"/>
      <c r="K1047796" s="198"/>
      <c r="M1047796" s="198"/>
      <c r="N1047796" s="198"/>
      <c r="P1047796" s="2"/>
      <c r="U1047796" s="270"/>
      <c r="AA1047796" s="268"/>
      <c r="AC1047796" s="269"/>
    </row>
    <row r="1047797" spans="1:29" s="119" customFormat="1">
      <c r="A1047797" s="254"/>
      <c r="B1047797" s="198"/>
      <c r="C1047797" s="265"/>
      <c r="D1047797" s="265"/>
      <c r="E1047797" s="198"/>
      <c r="G1047797" s="198"/>
      <c r="H1047797" s="198"/>
      <c r="I1047797" s="198"/>
      <c r="J1047797" s="198"/>
      <c r="K1047797" s="198"/>
      <c r="M1047797" s="198"/>
      <c r="N1047797" s="198"/>
      <c r="P1047797" s="2"/>
      <c r="U1047797" s="270"/>
      <c r="AA1047797" s="268"/>
      <c r="AC1047797" s="269"/>
    </row>
    <row r="1047798" spans="1:29" s="119" customFormat="1">
      <c r="A1047798" s="254"/>
      <c r="B1047798" s="198"/>
      <c r="C1047798" s="265"/>
      <c r="D1047798" s="265"/>
      <c r="E1047798" s="198"/>
      <c r="G1047798" s="198"/>
      <c r="H1047798" s="198"/>
      <c r="I1047798" s="198"/>
      <c r="J1047798" s="198"/>
      <c r="K1047798" s="198"/>
      <c r="M1047798" s="198"/>
      <c r="N1047798" s="198"/>
      <c r="P1047798" s="2"/>
      <c r="U1047798" s="270"/>
      <c r="AA1047798" s="268"/>
      <c r="AC1047798" s="269"/>
    </row>
    <row r="1047799" spans="1:29" s="119" customFormat="1">
      <c r="A1047799" s="254"/>
      <c r="B1047799" s="198"/>
      <c r="C1047799" s="265"/>
      <c r="D1047799" s="265"/>
      <c r="E1047799" s="198"/>
      <c r="G1047799" s="198"/>
      <c r="H1047799" s="198"/>
      <c r="I1047799" s="198"/>
      <c r="J1047799" s="198"/>
      <c r="K1047799" s="198"/>
      <c r="M1047799" s="198"/>
      <c r="N1047799" s="198"/>
      <c r="P1047799" s="2"/>
      <c r="U1047799" s="270"/>
      <c r="AA1047799" s="268"/>
      <c r="AC1047799" s="269"/>
    </row>
    <row r="1047800" spans="1:29" s="119" customFormat="1">
      <c r="A1047800" s="254"/>
      <c r="B1047800" s="198"/>
      <c r="C1047800" s="265"/>
      <c r="D1047800" s="265"/>
      <c r="E1047800" s="198"/>
      <c r="G1047800" s="198"/>
      <c r="H1047800" s="198"/>
      <c r="I1047800" s="198"/>
      <c r="J1047800" s="198"/>
      <c r="K1047800" s="198"/>
      <c r="M1047800" s="198"/>
      <c r="N1047800" s="198"/>
      <c r="P1047800" s="2"/>
      <c r="U1047800" s="270"/>
      <c r="AA1047800" s="268"/>
      <c r="AC1047800" s="269"/>
    </row>
    <row r="1047801" spans="1:29" s="119" customFormat="1">
      <c r="A1047801" s="254"/>
      <c r="B1047801" s="198"/>
      <c r="C1047801" s="265"/>
      <c r="D1047801" s="265"/>
      <c r="E1047801" s="198"/>
      <c r="G1047801" s="198"/>
      <c r="H1047801" s="198"/>
      <c r="I1047801" s="198"/>
      <c r="J1047801" s="198"/>
      <c r="K1047801" s="198"/>
      <c r="M1047801" s="198"/>
      <c r="N1047801" s="198"/>
      <c r="P1047801" s="2"/>
      <c r="U1047801" s="270"/>
      <c r="AA1047801" s="268"/>
      <c r="AC1047801" s="269"/>
    </row>
    <row r="1047802" spans="1:29" s="119" customFormat="1">
      <c r="A1047802" s="254"/>
      <c r="B1047802" s="198"/>
      <c r="C1047802" s="265"/>
      <c r="D1047802" s="265"/>
      <c r="E1047802" s="198"/>
      <c r="G1047802" s="198"/>
      <c r="H1047802" s="198"/>
      <c r="I1047802" s="198"/>
      <c r="J1047802" s="198"/>
      <c r="K1047802" s="198"/>
      <c r="M1047802" s="198"/>
      <c r="N1047802" s="198"/>
      <c r="P1047802" s="2"/>
      <c r="U1047802" s="270"/>
      <c r="AA1047802" s="268"/>
      <c r="AC1047802" s="269"/>
    </row>
    <row r="1047803" spans="1:29" s="119" customFormat="1">
      <c r="A1047803" s="254"/>
      <c r="B1047803" s="198"/>
      <c r="C1047803" s="265"/>
      <c r="D1047803" s="265"/>
      <c r="E1047803" s="198"/>
      <c r="G1047803" s="198"/>
      <c r="H1047803" s="198"/>
      <c r="I1047803" s="198"/>
      <c r="J1047803" s="198"/>
      <c r="K1047803" s="198"/>
      <c r="M1047803" s="198"/>
      <c r="N1047803" s="198"/>
      <c r="P1047803" s="2"/>
      <c r="U1047803" s="270"/>
      <c r="AA1047803" s="268"/>
      <c r="AC1047803" s="269"/>
    </row>
    <row r="1047804" spans="1:29" s="119" customFormat="1">
      <c r="A1047804" s="254"/>
      <c r="B1047804" s="198"/>
      <c r="C1047804" s="265"/>
      <c r="D1047804" s="265"/>
      <c r="E1047804" s="198"/>
      <c r="G1047804" s="198"/>
      <c r="H1047804" s="198"/>
      <c r="I1047804" s="198"/>
      <c r="J1047804" s="198"/>
      <c r="K1047804" s="198"/>
      <c r="M1047804" s="198"/>
      <c r="N1047804" s="198"/>
      <c r="P1047804" s="2"/>
      <c r="U1047804" s="270"/>
      <c r="AA1047804" s="268"/>
      <c r="AC1047804" s="269"/>
    </row>
    <row r="1047805" spans="1:29" s="119" customFormat="1">
      <c r="A1047805" s="254"/>
      <c r="B1047805" s="198"/>
      <c r="C1047805" s="265"/>
      <c r="D1047805" s="265"/>
      <c r="E1047805" s="198"/>
      <c r="G1047805" s="198"/>
      <c r="H1047805" s="198"/>
      <c r="I1047805" s="198"/>
      <c r="J1047805" s="198"/>
      <c r="K1047805" s="198"/>
      <c r="M1047805" s="198"/>
      <c r="N1047805" s="198"/>
      <c r="P1047805" s="2"/>
      <c r="U1047805" s="270"/>
      <c r="AA1047805" s="268"/>
      <c r="AC1047805" s="269"/>
    </row>
    <row r="1047806" spans="1:29" s="119" customFormat="1">
      <c r="A1047806" s="254"/>
      <c r="B1047806" s="198"/>
      <c r="C1047806" s="265"/>
      <c r="D1047806" s="265"/>
      <c r="E1047806" s="198"/>
      <c r="G1047806" s="198"/>
      <c r="H1047806" s="198"/>
      <c r="I1047806" s="198"/>
      <c r="J1047806" s="198"/>
      <c r="K1047806" s="198"/>
      <c r="M1047806" s="198"/>
      <c r="N1047806" s="198"/>
      <c r="P1047806" s="2"/>
      <c r="U1047806" s="270"/>
      <c r="AA1047806" s="268"/>
      <c r="AC1047806" s="269"/>
    </row>
    <row r="1047807" spans="1:29" s="119" customFormat="1">
      <c r="A1047807" s="254"/>
      <c r="B1047807" s="198"/>
      <c r="C1047807" s="265"/>
      <c r="D1047807" s="265"/>
      <c r="E1047807" s="198"/>
      <c r="G1047807" s="198"/>
      <c r="H1047807" s="198"/>
      <c r="I1047807" s="198"/>
      <c r="J1047807" s="198"/>
      <c r="K1047807" s="198"/>
      <c r="M1047807" s="198"/>
      <c r="N1047807" s="198"/>
      <c r="P1047807" s="2"/>
      <c r="U1047807" s="270"/>
      <c r="AA1047807" s="268"/>
      <c r="AC1047807" s="269"/>
    </row>
    <row r="1047808" spans="1:29" s="119" customFormat="1">
      <c r="A1047808" s="254"/>
      <c r="B1047808" s="198"/>
      <c r="C1047808" s="265"/>
      <c r="D1047808" s="265"/>
      <c r="E1047808" s="198"/>
      <c r="G1047808" s="198"/>
      <c r="H1047808" s="198"/>
      <c r="I1047808" s="198"/>
      <c r="J1047808" s="198"/>
      <c r="K1047808" s="198"/>
      <c r="M1047808" s="198"/>
      <c r="N1047808" s="198"/>
      <c r="P1047808" s="2"/>
      <c r="U1047808" s="270"/>
      <c r="AA1047808" s="268"/>
      <c r="AC1047808" s="269"/>
    </row>
    <row r="1047809" spans="1:29" s="119" customFormat="1">
      <c r="A1047809" s="254"/>
      <c r="B1047809" s="198"/>
      <c r="C1047809" s="265"/>
      <c r="D1047809" s="265"/>
      <c r="E1047809" s="198"/>
      <c r="G1047809" s="198"/>
      <c r="H1047809" s="198"/>
      <c r="I1047809" s="198"/>
      <c r="J1047809" s="198"/>
      <c r="K1047809" s="198"/>
      <c r="M1047809" s="198"/>
      <c r="N1047809" s="198"/>
      <c r="P1047809" s="2"/>
      <c r="U1047809" s="270"/>
      <c r="AA1047809" s="268"/>
      <c r="AC1047809" s="269"/>
    </row>
    <row r="1047810" spans="1:29" s="119" customFormat="1">
      <c r="A1047810" s="254"/>
      <c r="B1047810" s="198"/>
      <c r="C1047810" s="265"/>
      <c r="D1047810" s="265"/>
      <c r="E1047810" s="198"/>
      <c r="G1047810" s="198"/>
      <c r="H1047810" s="198"/>
      <c r="I1047810" s="198"/>
      <c r="J1047810" s="198"/>
      <c r="K1047810" s="198"/>
      <c r="M1047810" s="198"/>
      <c r="N1047810" s="198"/>
      <c r="P1047810" s="2"/>
      <c r="U1047810" s="270"/>
      <c r="AA1047810" s="268"/>
      <c r="AC1047810" s="269"/>
    </row>
    <row r="1047811" spans="1:29" s="119" customFormat="1">
      <c r="A1047811" s="254"/>
      <c r="B1047811" s="198"/>
      <c r="C1047811" s="265"/>
      <c r="D1047811" s="265"/>
      <c r="E1047811" s="198"/>
      <c r="G1047811" s="198"/>
      <c r="H1047811" s="198"/>
      <c r="I1047811" s="198"/>
      <c r="J1047811" s="198"/>
      <c r="K1047811" s="198"/>
      <c r="M1047811" s="198"/>
      <c r="N1047811" s="198"/>
      <c r="P1047811" s="2"/>
      <c r="U1047811" s="270"/>
      <c r="AA1047811" s="268"/>
      <c r="AC1047811" s="269"/>
    </row>
    <row r="1047812" spans="1:29" s="119" customFormat="1">
      <c r="A1047812" s="254"/>
      <c r="B1047812" s="198"/>
      <c r="C1047812" s="265"/>
      <c r="D1047812" s="265"/>
      <c r="E1047812" s="198"/>
      <c r="G1047812" s="198"/>
      <c r="H1047812" s="198"/>
      <c r="I1047812" s="198"/>
      <c r="J1047812" s="198"/>
      <c r="K1047812" s="198"/>
      <c r="M1047812" s="198"/>
      <c r="N1047812" s="198"/>
      <c r="P1047812" s="2"/>
      <c r="U1047812" s="270"/>
      <c r="AA1047812" s="268"/>
      <c r="AC1047812" s="269"/>
    </row>
    <row r="1047813" spans="1:29" s="119" customFormat="1">
      <c r="A1047813" s="254"/>
      <c r="B1047813" s="198"/>
      <c r="C1047813" s="265"/>
      <c r="D1047813" s="265"/>
      <c r="E1047813" s="198"/>
      <c r="G1047813" s="198"/>
      <c r="H1047813" s="198"/>
      <c r="I1047813" s="198"/>
      <c r="J1047813" s="198"/>
      <c r="K1047813" s="198"/>
      <c r="M1047813" s="198"/>
      <c r="N1047813" s="198"/>
      <c r="P1047813" s="2"/>
      <c r="U1047813" s="270"/>
      <c r="AA1047813" s="268"/>
      <c r="AC1047813" s="269"/>
    </row>
    <row r="1047814" spans="1:29" s="119" customFormat="1">
      <c r="A1047814" s="254"/>
      <c r="B1047814" s="198"/>
      <c r="C1047814" s="265"/>
      <c r="D1047814" s="265"/>
      <c r="E1047814" s="198"/>
      <c r="G1047814" s="198"/>
      <c r="H1047814" s="198"/>
      <c r="I1047814" s="198"/>
      <c r="J1047814" s="198"/>
      <c r="K1047814" s="198"/>
      <c r="M1047814" s="198"/>
      <c r="N1047814" s="198"/>
      <c r="P1047814" s="2"/>
      <c r="U1047814" s="270"/>
      <c r="AA1047814" s="268"/>
      <c r="AC1047814" s="269"/>
    </row>
    <row r="1047815" spans="1:29" s="119" customFormat="1">
      <c r="A1047815" s="254"/>
      <c r="B1047815" s="198"/>
      <c r="C1047815" s="265"/>
      <c r="D1047815" s="265"/>
      <c r="E1047815" s="198"/>
      <c r="G1047815" s="198"/>
      <c r="H1047815" s="198"/>
      <c r="I1047815" s="198"/>
      <c r="J1047815" s="198"/>
      <c r="K1047815" s="198"/>
      <c r="M1047815" s="198"/>
      <c r="N1047815" s="198"/>
      <c r="P1047815" s="2"/>
      <c r="U1047815" s="270"/>
      <c r="AA1047815" s="268"/>
      <c r="AC1047815" s="269"/>
    </row>
    <row r="1047816" spans="1:29" s="119" customFormat="1">
      <c r="A1047816" s="254"/>
      <c r="B1047816" s="198"/>
      <c r="C1047816" s="265"/>
      <c r="D1047816" s="265"/>
      <c r="E1047816" s="198"/>
      <c r="G1047816" s="198"/>
      <c r="H1047816" s="198"/>
      <c r="I1047816" s="198"/>
      <c r="J1047816" s="198"/>
      <c r="K1047816" s="198"/>
      <c r="M1047816" s="198"/>
      <c r="N1047816" s="198"/>
      <c r="P1047816" s="2"/>
      <c r="U1047816" s="270"/>
      <c r="AA1047816" s="268"/>
      <c r="AC1047816" s="269"/>
    </row>
    <row r="1047817" spans="1:29" s="119" customFormat="1">
      <c r="A1047817" s="254"/>
      <c r="B1047817" s="198"/>
      <c r="C1047817" s="265"/>
      <c r="D1047817" s="265"/>
      <c r="E1047817" s="198"/>
      <c r="G1047817" s="198"/>
      <c r="H1047817" s="198"/>
      <c r="I1047817" s="198"/>
      <c r="J1047817" s="198"/>
      <c r="K1047817" s="198"/>
      <c r="M1047817" s="198"/>
      <c r="N1047817" s="198"/>
      <c r="P1047817" s="2"/>
      <c r="U1047817" s="270"/>
      <c r="AA1047817" s="268"/>
      <c r="AC1047817" s="269"/>
    </row>
    <row r="1047818" spans="1:29" s="119" customFormat="1">
      <c r="A1047818" s="254"/>
      <c r="B1047818" s="198"/>
      <c r="C1047818" s="265"/>
      <c r="D1047818" s="265"/>
      <c r="E1047818" s="198"/>
      <c r="G1047818" s="198"/>
      <c r="H1047818" s="198"/>
      <c r="I1047818" s="198"/>
      <c r="J1047818" s="198"/>
      <c r="K1047818" s="198"/>
      <c r="M1047818" s="198"/>
      <c r="N1047818" s="198"/>
      <c r="P1047818" s="2"/>
      <c r="U1047818" s="270"/>
      <c r="AA1047818" s="268"/>
      <c r="AC1047818" s="269"/>
    </row>
    <row r="1047819" spans="1:29" s="119" customFormat="1">
      <c r="A1047819" s="254"/>
      <c r="B1047819" s="198"/>
      <c r="C1047819" s="265"/>
      <c r="D1047819" s="265"/>
      <c r="E1047819" s="198"/>
      <c r="G1047819" s="198"/>
      <c r="H1047819" s="198"/>
      <c r="I1047819" s="198"/>
      <c r="J1047819" s="198"/>
      <c r="K1047819" s="198"/>
      <c r="M1047819" s="198"/>
      <c r="N1047819" s="198"/>
      <c r="P1047819" s="2"/>
      <c r="U1047819" s="270"/>
      <c r="AA1047819" s="268"/>
      <c r="AC1047819" s="269"/>
    </row>
    <row r="1047820" spans="1:29" s="119" customFormat="1">
      <c r="A1047820" s="254"/>
      <c r="B1047820" s="198"/>
      <c r="C1047820" s="265"/>
      <c r="D1047820" s="265"/>
      <c r="E1047820" s="198"/>
      <c r="G1047820" s="198"/>
      <c r="H1047820" s="198"/>
      <c r="I1047820" s="198"/>
      <c r="J1047820" s="198"/>
      <c r="K1047820" s="198"/>
      <c r="M1047820" s="198"/>
      <c r="N1047820" s="198"/>
      <c r="P1047820" s="2"/>
      <c r="U1047820" s="270"/>
      <c r="AA1047820" s="268"/>
      <c r="AC1047820" s="269"/>
    </row>
    <row r="1047821" spans="1:29" s="119" customFormat="1">
      <c r="A1047821" s="254"/>
      <c r="B1047821" s="198"/>
      <c r="C1047821" s="265"/>
      <c r="D1047821" s="265"/>
      <c r="E1047821" s="198"/>
      <c r="G1047821" s="198"/>
      <c r="H1047821" s="198"/>
      <c r="I1047821" s="198"/>
      <c r="J1047821" s="198"/>
      <c r="K1047821" s="198"/>
      <c r="M1047821" s="198"/>
      <c r="N1047821" s="198"/>
      <c r="P1047821" s="2"/>
      <c r="U1047821" s="270"/>
      <c r="AA1047821" s="268"/>
      <c r="AC1047821" s="269"/>
    </row>
    <row r="1047822" spans="1:29" s="119" customFormat="1">
      <c r="A1047822" s="254"/>
      <c r="B1047822" s="198"/>
      <c r="C1047822" s="265"/>
      <c r="D1047822" s="265"/>
      <c r="E1047822" s="198"/>
      <c r="G1047822" s="198"/>
      <c r="H1047822" s="198"/>
      <c r="I1047822" s="198"/>
      <c r="J1047822" s="198"/>
      <c r="K1047822" s="198"/>
      <c r="M1047822" s="198"/>
      <c r="N1047822" s="198"/>
      <c r="P1047822" s="2"/>
      <c r="U1047822" s="270"/>
      <c r="AA1047822" s="268"/>
      <c r="AC1047822" s="269"/>
    </row>
    <row r="1047823" spans="1:29" s="119" customFormat="1">
      <c r="A1047823" s="254"/>
      <c r="B1047823" s="198"/>
      <c r="C1047823" s="265"/>
      <c r="D1047823" s="265"/>
      <c r="E1047823" s="198"/>
      <c r="G1047823" s="198"/>
      <c r="H1047823" s="198"/>
      <c r="I1047823" s="198"/>
      <c r="J1047823" s="198"/>
      <c r="K1047823" s="198"/>
      <c r="M1047823" s="198"/>
      <c r="N1047823" s="198"/>
      <c r="P1047823" s="2"/>
      <c r="U1047823" s="270"/>
      <c r="AA1047823" s="268"/>
      <c r="AC1047823" s="269"/>
    </row>
    <row r="1047824" spans="1:29" s="119" customFormat="1">
      <c r="A1047824" s="254"/>
      <c r="B1047824" s="198"/>
      <c r="C1047824" s="265"/>
      <c r="D1047824" s="265"/>
      <c r="E1047824" s="198"/>
      <c r="G1047824" s="198"/>
      <c r="H1047824" s="198"/>
      <c r="I1047824" s="198"/>
      <c r="J1047824" s="198"/>
      <c r="K1047824" s="198"/>
      <c r="M1047824" s="198"/>
      <c r="N1047824" s="198"/>
      <c r="P1047824" s="2"/>
      <c r="U1047824" s="270"/>
      <c r="AA1047824" s="268"/>
      <c r="AC1047824" s="269"/>
    </row>
    <row r="1047825" spans="1:29" s="119" customFormat="1">
      <c r="A1047825" s="254"/>
      <c r="B1047825" s="198"/>
      <c r="C1047825" s="265"/>
      <c r="D1047825" s="265"/>
      <c r="E1047825" s="198"/>
      <c r="G1047825" s="198"/>
      <c r="H1047825" s="198"/>
      <c r="I1047825" s="198"/>
      <c r="J1047825" s="198"/>
      <c r="K1047825" s="198"/>
      <c r="M1047825" s="198"/>
      <c r="N1047825" s="198"/>
      <c r="P1047825" s="2"/>
      <c r="U1047825" s="270"/>
      <c r="AA1047825" s="268"/>
      <c r="AC1047825" s="269"/>
    </row>
    <row r="1047826" spans="1:29" s="119" customFormat="1">
      <c r="A1047826" s="254"/>
      <c r="B1047826" s="198"/>
      <c r="C1047826" s="265"/>
      <c r="D1047826" s="265"/>
      <c r="E1047826" s="198"/>
      <c r="G1047826" s="198"/>
      <c r="H1047826" s="198"/>
      <c r="I1047826" s="198"/>
      <c r="J1047826" s="198"/>
      <c r="K1047826" s="198"/>
      <c r="M1047826" s="198"/>
      <c r="N1047826" s="198"/>
      <c r="P1047826" s="2"/>
      <c r="U1047826" s="270"/>
      <c r="AA1047826" s="268"/>
      <c r="AC1047826" s="269"/>
    </row>
    <row r="1047827" spans="1:29" s="119" customFormat="1">
      <c r="A1047827" s="254"/>
      <c r="B1047827" s="198"/>
      <c r="C1047827" s="265"/>
      <c r="D1047827" s="265"/>
      <c r="E1047827" s="198"/>
      <c r="G1047827" s="198"/>
      <c r="H1047827" s="198"/>
      <c r="I1047827" s="198"/>
      <c r="J1047827" s="198"/>
      <c r="K1047827" s="198"/>
      <c r="M1047827" s="198"/>
      <c r="N1047827" s="198"/>
      <c r="P1047827" s="2"/>
      <c r="U1047827" s="270"/>
      <c r="AA1047827" s="268"/>
      <c r="AC1047827" s="269"/>
    </row>
    <row r="1047828" spans="1:29" s="119" customFormat="1">
      <c r="A1047828" s="254"/>
      <c r="B1047828" s="198"/>
      <c r="C1047828" s="265"/>
      <c r="D1047828" s="265"/>
      <c r="E1047828" s="198"/>
      <c r="G1047828" s="198"/>
      <c r="H1047828" s="198"/>
      <c r="I1047828" s="198"/>
      <c r="J1047828" s="198"/>
      <c r="K1047828" s="198"/>
      <c r="M1047828" s="198"/>
      <c r="N1047828" s="198"/>
      <c r="P1047828" s="2"/>
      <c r="U1047828" s="270"/>
      <c r="AA1047828" s="268"/>
      <c r="AC1047828" s="269"/>
    </row>
    <row r="1047829" spans="1:29" s="119" customFormat="1">
      <c r="A1047829" s="254"/>
      <c r="B1047829" s="198"/>
      <c r="C1047829" s="265"/>
      <c r="D1047829" s="265"/>
      <c r="E1047829" s="198"/>
      <c r="G1047829" s="198"/>
      <c r="H1047829" s="198"/>
      <c r="I1047829" s="198"/>
      <c r="J1047829" s="198"/>
      <c r="K1047829" s="198"/>
      <c r="M1047829" s="198"/>
      <c r="N1047829" s="198"/>
      <c r="P1047829" s="2"/>
      <c r="U1047829" s="270"/>
      <c r="AA1047829" s="268"/>
      <c r="AC1047829" s="269"/>
    </row>
    <row r="1047830" spans="1:29" s="119" customFormat="1">
      <c r="A1047830" s="254"/>
      <c r="B1047830" s="198"/>
      <c r="C1047830" s="265"/>
      <c r="D1047830" s="265"/>
      <c r="E1047830" s="198"/>
      <c r="G1047830" s="198"/>
      <c r="H1047830" s="198"/>
      <c r="I1047830" s="198"/>
      <c r="J1047830" s="198"/>
      <c r="K1047830" s="198"/>
      <c r="M1047830" s="198"/>
      <c r="N1047830" s="198"/>
      <c r="P1047830" s="2"/>
      <c r="U1047830" s="270"/>
      <c r="AA1047830" s="268"/>
      <c r="AC1047830" s="269"/>
    </row>
    <row r="1047831" spans="1:29" s="119" customFormat="1">
      <c r="A1047831" s="254"/>
      <c r="B1047831" s="198"/>
      <c r="C1047831" s="265"/>
      <c r="D1047831" s="265"/>
      <c r="E1047831" s="198"/>
      <c r="G1047831" s="198"/>
      <c r="H1047831" s="198"/>
      <c r="I1047831" s="198"/>
      <c r="J1047831" s="198"/>
      <c r="K1047831" s="198"/>
      <c r="M1047831" s="198"/>
      <c r="N1047831" s="198"/>
      <c r="P1047831" s="2"/>
      <c r="U1047831" s="270"/>
      <c r="AA1047831" s="268"/>
      <c r="AC1047831" s="269"/>
    </row>
    <row r="1047832" spans="1:29" s="119" customFormat="1">
      <c r="A1047832" s="254"/>
      <c r="B1047832" s="198"/>
      <c r="C1047832" s="265"/>
      <c r="D1047832" s="265"/>
      <c r="E1047832" s="198"/>
      <c r="G1047832" s="198"/>
      <c r="H1047832" s="198"/>
      <c r="I1047832" s="198"/>
      <c r="J1047832" s="198"/>
      <c r="K1047832" s="198"/>
      <c r="M1047832" s="198"/>
      <c r="N1047832" s="198"/>
      <c r="P1047832" s="2"/>
      <c r="U1047832" s="270"/>
      <c r="AA1047832" s="268"/>
      <c r="AC1047832" s="269"/>
    </row>
    <row r="1047833" spans="1:29" s="119" customFormat="1">
      <c r="A1047833" s="254"/>
      <c r="B1047833" s="198"/>
      <c r="C1047833" s="265"/>
      <c r="D1047833" s="265"/>
      <c r="E1047833" s="198"/>
      <c r="G1047833" s="198"/>
      <c r="H1047833" s="198"/>
      <c r="I1047833" s="198"/>
      <c r="J1047833" s="198"/>
      <c r="K1047833" s="198"/>
      <c r="M1047833" s="198"/>
      <c r="N1047833" s="198"/>
      <c r="P1047833" s="2"/>
      <c r="U1047833" s="270"/>
      <c r="AA1047833" s="268"/>
      <c r="AC1047833" s="269"/>
    </row>
    <row r="1047834" spans="1:29" s="119" customFormat="1">
      <c r="A1047834" s="254"/>
      <c r="B1047834" s="198"/>
      <c r="C1047834" s="265"/>
      <c r="D1047834" s="265"/>
      <c r="E1047834" s="198"/>
      <c r="G1047834" s="198"/>
      <c r="H1047834" s="198"/>
      <c r="I1047834" s="198"/>
      <c r="J1047834" s="198"/>
      <c r="K1047834" s="198"/>
      <c r="M1047834" s="198"/>
      <c r="N1047834" s="198"/>
      <c r="P1047834" s="2"/>
      <c r="U1047834" s="270"/>
      <c r="AA1047834" s="268"/>
      <c r="AC1047834" s="269"/>
    </row>
    <row r="1047835" spans="1:29" s="119" customFormat="1">
      <c r="A1047835" s="254"/>
      <c r="B1047835" s="198"/>
      <c r="C1047835" s="265"/>
      <c r="D1047835" s="265"/>
      <c r="E1047835" s="198"/>
      <c r="G1047835" s="198"/>
      <c r="H1047835" s="198"/>
      <c r="I1047835" s="198"/>
      <c r="J1047835" s="198"/>
      <c r="K1047835" s="198"/>
      <c r="M1047835" s="198"/>
      <c r="N1047835" s="198"/>
      <c r="P1047835" s="2"/>
      <c r="U1047835" s="270"/>
      <c r="AA1047835" s="268"/>
      <c r="AC1047835" s="269"/>
    </row>
    <row r="1047836" spans="1:29" s="119" customFormat="1">
      <c r="A1047836" s="254"/>
      <c r="B1047836" s="198"/>
      <c r="C1047836" s="265"/>
      <c r="D1047836" s="265"/>
      <c r="E1047836" s="198"/>
      <c r="G1047836" s="198"/>
      <c r="H1047836" s="198"/>
      <c r="I1047836" s="198"/>
      <c r="J1047836" s="198"/>
      <c r="K1047836" s="198"/>
      <c r="M1047836" s="198"/>
      <c r="N1047836" s="198"/>
      <c r="P1047836" s="2"/>
      <c r="U1047836" s="270"/>
      <c r="AA1047836" s="268"/>
      <c r="AC1047836" s="269"/>
    </row>
    <row r="1047837" spans="1:29" s="119" customFormat="1">
      <c r="A1047837" s="254"/>
      <c r="B1047837" s="198"/>
      <c r="C1047837" s="265"/>
      <c r="D1047837" s="265"/>
      <c r="E1047837" s="198"/>
      <c r="G1047837" s="198"/>
      <c r="H1047837" s="198"/>
      <c r="I1047837" s="198"/>
      <c r="J1047837" s="198"/>
      <c r="K1047837" s="198"/>
      <c r="M1047837" s="198"/>
      <c r="N1047837" s="198"/>
      <c r="P1047837" s="2"/>
      <c r="U1047837" s="270"/>
      <c r="AA1047837" s="268"/>
      <c r="AC1047837" s="269"/>
    </row>
    <row r="1047838" spans="1:29" s="119" customFormat="1">
      <c r="A1047838" s="254"/>
      <c r="B1047838" s="198"/>
      <c r="C1047838" s="265"/>
      <c r="D1047838" s="265"/>
      <c r="E1047838" s="198"/>
      <c r="G1047838" s="198"/>
      <c r="H1047838" s="198"/>
      <c r="I1047838" s="198"/>
      <c r="J1047838" s="198"/>
      <c r="K1047838" s="198"/>
      <c r="M1047838" s="198"/>
      <c r="N1047838" s="198"/>
      <c r="P1047838" s="2"/>
      <c r="U1047838" s="270"/>
      <c r="AA1047838" s="268"/>
      <c r="AC1047838" s="269"/>
    </row>
    <row r="1047839" spans="1:29" s="119" customFormat="1">
      <c r="A1047839" s="254"/>
      <c r="B1047839" s="198"/>
      <c r="C1047839" s="265"/>
      <c r="D1047839" s="265"/>
      <c r="E1047839" s="198"/>
      <c r="G1047839" s="198"/>
      <c r="H1047839" s="198"/>
      <c r="I1047839" s="198"/>
      <c r="J1047839" s="198"/>
      <c r="K1047839" s="198"/>
      <c r="M1047839" s="198"/>
      <c r="N1047839" s="198"/>
      <c r="P1047839" s="2"/>
      <c r="U1047839" s="270"/>
      <c r="AA1047839" s="268"/>
      <c r="AC1047839" s="269"/>
    </row>
    <row r="1047840" spans="1:29" s="119" customFormat="1">
      <c r="A1047840" s="254"/>
      <c r="B1047840" s="198"/>
      <c r="C1047840" s="265"/>
      <c r="D1047840" s="265"/>
      <c r="E1047840" s="198"/>
      <c r="G1047840" s="198"/>
      <c r="H1047840" s="198"/>
      <c r="I1047840" s="198"/>
      <c r="J1047840" s="198"/>
      <c r="K1047840" s="198"/>
      <c r="M1047840" s="198"/>
      <c r="N1047840" s="198"/>
      <c r="P1047840" s="2"/>
      <c r="U1047840" s="270"/>
      <c r="AA1047840" s="268"/>
      <c r="AC1047840" s="269"/>
    </row>
    <row r="1047841" spans="1:29" s="119" customFormat="1">
      <c r="A1047841" s="254"/>
      <c r="B1047841" s="198"/>
      <c r="C1047841" s="265"/>
      <c r="D1047841" s="265"/>
      <c r="E1047841" s="198"/>
      <c r="G1047841" s="198"/>
      <c r="H1047841" s="198"/>
      <c r="I1047841" s="198"/>
      <c r="J1047841" s="198"/>
      <c r="K1047841" s="198"/>
      <c r="M1047841" s="198"/>
      <c r="N1047841" s="198"/>
      <c r="P1047841" s="2"/>
      <c r="U1047841" s="270"/>
      <c r="AA1047841" s="268"/>
      <c r="AC1047841" s="269"/>
    </row>
    <row r="1047842" spans="1:29" s="119" customFormat="1">
      <c r="A1047842" s="254"/>
      <c r="B1047842" s="198"/>
      <c r="C1047842" s="265"/>
      <c r="D1047842" s="265"/>
      <c r="E1047842" s="198"/>
      <c r="G1047842" s="198"/>
      <c r="H1047842" s="198"/>
      <c r="I1047842" s="198"/>
      <c r="J1047842" s="198"/>
      <c r="K1047842" s="198"/>
      <c r="M1047842" s="198"/>
      <c r="N1047842" s="198"/>
      <c r="P1047842" s="2"/>
      <c r="U1047842" s="270"/>
      <c r="AA1047842" s="268"/>
      <c r="AC1047842" s="269"/>
    </row>
    <row r="1047843" spans="1:29" s="119" customFormat="1">
      <c r="A1047843" s="254"/>
      <c r="B1047843" s="198"/>
      <c r="C1047843" s="265"/>
      <c r="D1047843" s="265"/>
      <c r="E1047843" s="198"/>
      <c r="G1047843" s="198"/>
      <c r="H1047843" s="198"/>
      <c r="I1047843" s="198"/>
      <c r="J1047843" s="198"/>
      <c r="K1047843" s="198"/>
      <c r="M1047843" s="198"/>
      <c r="N1047843" s="198"/>
      <c r="P1047843" s="2"/>
      <c r="U1047843" s="270"/>
      <c r="AA1047843" s="268"/>
      <c r="AC1047843" s="269"/>
    </row>
    <row r="1047844" spans="1:29" s="119" customFormat="1">
      <c r="A1047844" s="254"/>
      <c r="B1047844" s="198"/>
      <c r="C1047844" s="265"/>
      <c r="D1047844" s="265"/>
      <c r="E1047844" s="198"/>
      <c r="G1047844" s="198"/>
      <c r="H1047844" s="198"/>
      <c r="I1047844" s="198"/>
      <c r="J1047844" s="198"/>
      <c r="K1047844" s="198"/>
      <c r="M1047844" s="198"/>
      <c r="N1047844" s="198"/>
      <c r="P1047844" s="2"/>
      <c r="U1047844" s="270"/>
      <c r="AA1047844" s="268"/>
      <c r="AC1047844" s="269"/>
    </row>
    <row r="1047845" spans="1:29" s="119" customFormat="1">
      <c r="A1047845" s="254"/>
      <c r="B1047845" s="198"/>
      <c r="C1047845" s="265"/>
      <c r="D1047845" s="265"/>
      <c r="E1047845" s="198"/>
      <c r="G1047845" s="198"/>
      <c r="H1047845" s="198"/>
      <c r="I1047845" s="198"/>
      <c r="J1047845" s="198"/>
      <c r="K1047845" s="198"/>
      <c r="M1047845" s="198"/>
      <c r="N1047845" s="198"/>
      <c r="P1047845" s="2"/>
      <c r="U1047845" s="270"/>
      <c r="AA1047845" s="268"/>
      <c r="AC1047845" s="269"/>
    </row>
    <row r="1047846" spans="1:29" s="119" customFormat="1">
      <c r="A1047846" s="254"/>
      <c r="B1047846" s="198"/>
      <c r="C1047846" s="265"/>
      <c r="D1047846" s="265"/>
      <c r="E1047846" s="198"/>
      <c r="G1047846" s="198"/>
      <c r="H1047846" s="198"/>
      <c r="I1047846" s="198"/>
      <c r="J1047846" s="198"/>
      <c r="K1047846" s="198"/>
      <c r="M1047846" s="198"/>
      <c r="N1047846" s="198"/>
      <c r="P1047846" s="2"/>
      <c r="U1047846" s="270"/>
      <c r="AA1047846" s="268"/>
      <c r="AC1047846" s="269"/>
    </row>
    <row r="1047847" spans="1:29" s="119" customFormat="1">
      <c r="A1047847" s="254"/>
      <c r="B1047847" s="198"/>
      <c r="C1047847" s="265"/>
      <c r="D1047847" s="265"/>
      <c r="E1047847" s="198"/>
      <c r="G1047847" s="198"/>
      <c r="H1047847" s="198"/>
      <c r="I1047847" s="198"/>
      <c r="J1047847" s="198"/>
      <c r="K1047847" s="198"/>
      <c r="M1047847" s="198"/>
      <c r="N1047847" s="198"/>
      <c r="P1047847" s="2"/>
      <c r="U1047847" s="270"/>
      <c r="AA1047847" s="268"/>
      <c r="AC1047847" s="269"/>
    </row>
    <row r="1047848" spans="1:29" s="119" customFormat="1">
      <c r="A1047848" s="254"/>
      <c r="B1047848" s="198"/>
      <c r="C1047848" s="265"/>
      <c r="D1047848" s="265"/>
      <c r="E1047848" s="198"/>
      <c r="G1047848" s="198"/>
      <c r="H1047848" s="198"/>
      <c r="I1047848" s="198"/>
      <c r="J1047848" s="198"/>
      <c r="K1047848" s="198"/>
      <c r="M1047848" s="198"/>
      <c r="N1047848" s="198"/>
      <c r="P1047848" s="2"/>
      <c r="U1047848" s="270"/>
      <c r="AA1047848" s="268"/>
      <c r="AC1047848" s="269"/>
    </row>
    <row r="1047849" spans="1:29" s="119" customFormat="1">
      <c r="A1047849" s="254"/>
      <c r="B1047849" s="198"/>
      <c r="C1047849" s="265"/>
      <c r="D1047849" s="265"/>
      <c r="E1047849" s="198"/>
      <c r="G1047849" s="198"/>
      <c r="H1047849" s="198"/>
      <c r="I1047849" s="198"/>
      <c r="J1047849" s="198"/>
      <c r="K1047849" s="198"/>
      <c r="M1047849" s="198"/>
      <c r="N1047849" s="198"/>
      <c r="P1047849" s="2"/>
      <c r="U1047849" s="270"/>
      <c r="AA1047849" s="268"/>
      <c r="AC1047849" s="269"/>
    </row>
    <row r="1047850" spans="1:29" s="119" customFormat="1">
      <c r="A1047850" s="254"/>
      <c r="B1047850" s="198"/>
      <c r="C1047850" s="265"/>
      <c r="D1047850" s="265"/>
      <c r="E1047850" s="198"/>
      <c r="G1047850" s="198"/>
      <c r="H1047850" s="198"/>
      <c r="I1047850" s="198"/>
      <c r="J1047850" s="198"/>
      <c r="K1047850" s="198"/>
      <c r="M1047850" s="198"/>
      <c r="N1047850" s="198"/>
      <c r="P1047850" s="2"/>
      <c r="U1047850" s="270"/>
      <c r="AA1047850" s="268"/>
      <c r="AC1047850" s="269"/>
    </row>
    <row r="1047851" spans="1:29" s="119" customFormat="1">
      <c r="A1047851" s="254"/>
      <c r="B1047851" s="198"/>
      <c r="C1047851" s="265"/>
      <c r="D1047851" s="265"/>
      <c r="E1047851" s="198"/>
      <c r="G1047851" s="198"/>
      <c r="H1047851" s="198"/>
      <c r="I1047851" s="198"/>
      <c r="J1047851" s="198"/>
      <c r="K1047851" s="198"/>
      <c r="M1047851" s="198"/>
      <c r="N1047851" s="198"/>
      <c r="P1047851" s="2"/>
      <c r="U1047851" s="270"/>
      <c r="AA1047851" s="268"/>
      <c r="AC1047851" s="269"/>
    </row>
    <row r="1047852" spans="1:29" s="119" customFormat="1">
      <c r="A1047852" s="254"/>
      <c r="B1047852" s="198"/>
      <c r="C1047852" s="265"/>
      <c r="D1047852" s="265"/>
      <c r="E1047852" s="198"/>
      <c r="G1047852" s="198"/>
      <c r="H1047852" s="198"/>
      <c r="I1047852" s="198"/>
      <c r="J1047852" s="198"/>
      <c r="K1047852" s="198"/>
      <c r="M1047852" s="198"/>
      <c r="N1047852" s="198"/>
      <c r="P1047852" s="2"/>
      <c r="U1047852" s="270"/>
      <c r="AA1047852" s="268"/>
      <c r="AC1047852" s="269"/>
    </row>
    <row r="1047853" spans="1:29" s="119" customFormat="1">
      <c r="A1047853" s="254"/>
      <c r="B1047853" s="198"/>
      <c r="C1047853" s="265"/>
      <c r="D1047853" s="265"/>
      <c r="E1047853" s="198"/>
      <c r="G1047853" s="198"/>
      <c r="H1047853" s="198"/>
      <c r="I1047853" s="198"/>
      <c r="J1047853" s="198"/>
      <c r="K1047853" s="198"/>
      <c r="M1047853" s="198"/>
      <c r="N1047853" s="198"/>
      <c r="P1047853" s="2"/>
      <c r="U1047853" s="270"/>
      <c r="AA1047853" s="268"/>
      <c r="AC1047853" s="269"/>
    </row>
    <row r="1047854" spans="1:29" s="119" customFormat="1">
      <c r="A1047854" s="254"/>
      <c r="B1047854" s="198"/>
      <c r="C1047854" s="265"/>
      <c r="D1047854" s="265"/>
      <c r="E1047854" s="198"/>
      <c r="G1047854" s="198"/>
      <c r="H1047854" s="198"/>
      <c r="I1047854" s="198"/>
      <c r="J1047854" s="198"/>
      <c r="K1047854" s="198"/>
      <c r="M1047854" s="198"/>
      <c r="N1047854" s="198"/>
      <c r="P1047854" s="2"/>
      <c r="U1047854" s="270"/>
      <c r="AA1047854" s="268"/>
      <c r="AC1047854" s="269"/>
    </row>
    <row r="1047855" spans="1:29" s="119" customFormat="1">
      <c r="A1047855" s="254"/>
      <c r="B1047855" s="198"/>
      <c r="C1047855" s="265"/>
      <c r="D1047855" s="265"/>
      <c r="E1047855" s="198"/>
      <c r="G1047855" s="198"/>
      <c r="H1047855" s="198"/>
      <c r="I1047855" s="198"/>
      <c r="J1047855" s="198"/>
      <c r="K1047855" s="198"/>
      <c r="M1047855" s="198"/>
      <c r="N1047855" s="198"/>
      <c r="P1047855" s="2"/>
      <c r="U1047855" s="270"/>
      <c r="AA1047855" s="268"/>
      <c r="AC1047855" s="269"/>
    </row>
    <row r="1047856" spans="1:29" s="119" customFormat="1">
      <c r="A1047856" s="254"/>
      <c r="B1047856" s="198"/>
      <c r="C1047856" s="265"/>
      <c r="D1047856" s="265"/>
      <c r="E1047856" s="198"/>
      <c r="G1047856" s="198"/>
      <c r="H1047856" s="198"/>
      <c r="I1047856" s="198"/>
      <c r="J1047856" s="198"/>
      <c r="K1047856" s="198"/>
      <c r="M1047856" s="198"/>
      <c r="N1047856" s="198"/>
      <c r="P1047856" s="2"/>
      <c r="U1047856" s="270"/>
      <c r="AA1047856" s="268"/>
      <c r="AC1047856" s="269"/>
    </row>
    <row r="1047857" spans="1:29" s="119" customFormat="1">
      <c r="A1047857" s="254"/>
      <c r="B1047857" s="198"/>
      <c r="C1047857" s="265"/>
      <c r="D1047857" s="265"/>
      <c r="E1047857" s="198"/>
      <c r="G1047857" s="198"/>
      <c r="H1047857" s="198"/>
      <c r="I1047857" s="198"/>
      <c r="J1047857" s="198"/>
      <c r="K1047857" s="198"/>
      <c r="M1047857" s="198"/>
      <c r="N1047857" s="198"/>
      <c r="P1047857" s="2"/>
      <c r="U1047857" s="270"/>
      <c r="AA1047857" s="268"/>
      <c r="AC1047857" s="269"/>
    </row>
    <row r="1047858" spans="1:29" s="119" customFormat="1">
      <c r="A1047858" s="254"/>
      <c r="B1047858" s="198"/>
      <c r="C1047858" s="265"/>
      <c r="D1047858" s="265"/>
      <c r="E1047858" s="198"/>
      <c r="G1047858" s="198"/>
      <c r="H1047858" s="198"/>
      <c r="I1047858" s="198"/>
      <c r="J1047858" s="198"/>
      <c r="K1047858" s="198"/>
      <c r="M1047858" s="198"/>
      <c r="N1047858" s="198"/>
      <c r="P1047858" s="2"/>
      <c r="U1047858" s="270"/>
      <c r="AA1047858" s="268"/>
      <c r="AC1047858" s="269"/>
    </row>
    <row r="1047859" spans="1:29" s="119" customFormat="1">
      <c r="A1047859" s="254"/>
      <c r="B1047859" s="198"/>
      <c r="C1047859" s="265"/>
      <c r="D1047859" s="265"/>
      <c r="E1047859" s="198"/>
      <c r="G1047859" s="198"/>
      <c r="H1047859" s="198"/>
      <c r="I1047859" s="198"/>
      <c r="J1047859" s="198"/>
      <c r="K1047859" s="198"/>
      <c r="M1047859" s="198"/>
      <c r="N1047859" s="198"/>
      <c r="P1047859" s="2"/>
      <c r="U1047859" s="270"/>
      <c r="AA1047859" s="268"/>
      <c r="AC1047859" s="269"/>
    </row>
    <row r="1047860" spans="1:29" s="119" customFormat="1">
      <c r="A1047860" s="254"/>
      <c r="B1047860" s="198"/>
      <c r="C1047860" s="265"/>
      <c r="D1047860" s="265"/>
      <c r="E1047860" s="198"/>
      <c r="G1047860" s="198"/>
      <c r="H1047860" s="198"/>
      <c r="I1047860" s="198"/>
      <c r="J1047860" s="198"/>
      <c r="K1047860" s="198"/>
      <c r="M1047860" s="198"/>
      <c r="N1047860" s="198"/>
      <c r="P1047860" s="2"/>
      <c r="U1047860" s="270"/>
      <c r="AA1047860" s="268"/>
      <c r="AC1047860" s="269"/>
    </row>
    <row r="1047861" spans="1:29" s="119" customFormat="1">
      <c r="A1047861" s="254"/>
      <c r="B1047861" s="198"/>
      <c r="C1047861" s="265"/>
      <c r="D1047861" s="265"/>
      <c r="E1047861" s="198"/>
      <c r="G1047861" s="198"/>
      <c r="H1047861" s="198"/>
      <c r="I1047861" s="198"/>
      <c r="J1047861" s="198"/>
      <c r="K1047861" s="198"/>
      <c r="M1047861" s="198"/>
      <c r="N1047861" s="198"/>
      <c r="P1047861" s="2"/>
      <c r="U1047861" s="270"/>
      <c r="AA1047861" s="268"/>
      <c r="AC1047861" s="269"/>
    </row>
    <row r="1047862" spans="1:29" s="119" customFormat="1">
      <c r="A1047862" s="254"/>
      <c r="B1047862" s="198"/>
      <c r="C1047862" s="265"/>
      <c r="D1047862" s="265"/>
      <c r="E1047862" s="198"/>
      <c r="G1047862" s="198"/>
      <c r="H1047862" s="198"/>
      <c r="I1047862" s="198"/>
      <c r="J1047862" s="198"/>
      <c r="K1047862" s="198"/>
      <c r="M1047862" s="198"/>
      <c r="N1047862" s="198"/>
      <c r="P1047862" s="2"/>
      <c r="U1047862" s="270"/>
      <c r="AA1047862" s="268"/>
      <c r="AC1047862" s="269"/>
    </row>
    <row r="1047863" spans="1:29" s="119" customFormat="1">
      <c r="A1047863" s="254"/>
      <c r="B1047863" s="198"/>
      <c r="C1047863" s="265"/>
      <c r="D1047863" s="265"/>
      <c r="E1047863" s="198"/>
      <c r="G1047863" s="198"/>
      <c r="H1047863" s="198"/>
      <c r="I1047863" s="198"/>
      <c r="J1047863" s="198"/>
      <c r="K1047863" s="198"/>
      <c r="M1047863" s="198"/>
      <c r="N1047863" s="198"/>
      <c r="P1047863" s="2"/>
      <c r="U1047863" s="270"/>
      <c r="AA1047863" s="268"/>
      <c r="AC1047863" s="269"/>
    </row>
    <row r="1047864" spans="1:29" s="119" customFormat="1">
      <c r="A1047864" s="254"/>
      <c r="B1047864" s="198"/>
      <c r="C1047864" s="265"/>
      <c r="D1047864" s="265"/>
      <c r="E1047864" s="198"/>
      <c r="G1047864" s="198"/>
      <c r="H1047864" s="198"/>
      <c r="I1047864" s="198"/>
      <c r="J1047864" s="198"/>
      <c r="K1047864" s="198"/>
      <c r="M1047864" s="198"/>
      <c r="N1047864" s="198"/>
      <c r="P1047864" s="2"/>
      <c r="U1047864" s="270"/>
      <c r="AA1047864" s="268"/>
      <c r="AC1047864" s="269"/>
    </row>
    <row r="1047865" spans="1:29" s="119" customFormat="1">
      <c r="A1047865" s="254"/>
      <c r="B1047865" s="198"/>
      <c r="C1047865" s="265"/>
      <c r="D1047865" s="265"/>
      <c r="E1047865" s="198"/>
      <c r="G1047865" s="198"/>
      <c r="H1047865" s="198"/>
      <c r="I1047865" s="198"/>
      <c r="J1047865" s="198"/>
      <c r="K1047865" s="198"/>
      <c r="M1047865" s="198"/>
      <c r="N1047865" s="198"/>
      <c r="P1047865" s="2"/>
      <c r="U1047865" s="270"/>
      <c r="AA1047865" s="268"/>
      <c r="AC1047865" s="269"/>
    </row>
    <row r="1047866" spans="1:29" s="119" customFormat="1">
      <c r="A1047866" s="254"/>
      <c r="B1047866" s="198"/>
      <c r="C1047866" s="265"/>
      <c r="D1047866" s="265"/>
      <c r="E1047866" s="198"/>
      <c r="G1047866" s="198"/>
      <c r="H1047866" s="198"/>
      <c r="I1047866" s="198"/>
      <c r="J1047866" s="198"/>
      <c r="K1047866" s="198"/>
      <c r="M1047866" s="198"/>
      <c r="N1047866" s="198"/>
      <c r="P1047866" s="2"/>
      <c r="U1047866" s="270"/>
      <c r="AA1047866" s="268"/>
      <c r="AC1047866" s="269"/>
    </row>
    <row r="1047867" spans="1:29" s="119" customFormat="1">
      <c r="A1047867" s="254"/>
      <c r="B1047867" s="198"/>
      <c r="C1047867" s="265"/>
      <c r="D1047867" s="265"/>
      <c r="E1047867" s="198"/>
      <c r="G1047867" s="198"/>
      <c r="H1047867" s="198"/>
      <c r="I1047867" s="198"/>
      <c r="J1047867" s="198"/>
      <c r="K1047867" s="198"/>
      <c r="M1047867" s="198"/>
      <c r="N1047867" s="198"/>
      <c r="P1047867" s="2"/>
      <c r="U1047867" s="270"/>
      <c r="AA1047867" s="268"/>
      <c r="AC1047867" s="269"/>
    </row>
    <row r="1047868" spans="1:29" s="119" customFormat="1">
      <c r="A1047868" s="254"/>
      <c r="B1047868" s="198"/>
      <c r="C1047868" s="265"/>
      <c r="D1047868" s="265"/>
      <c r="E1047868" s="198"/>
      <c r="G1047868" s="198"/>
      <c r="H1047868" s="198"/>
      <c r="I1047868" s="198"/>
      <c r="J1047868" s="198"/>
      <c r="K1047868" s="198"/>
      <c r="M1047868" s="198"/>
      <c r="N1047868" s="198"/>
      <c r="P1047868" s="2"/>
      <c r="U1047868" s="270"/>
      <c r="AA1047868" s="268"/>
      <c r="AC1047868" s="269"/>
    </row>
    <row r="1047869" spans="1:29" s="119" customFormat="1">
      <c r="A1047869" s="254"/>
      <c r="B1047869" s="198"/>
      <c r="C1047869" s="265"/>
      <c r="D1047869" s="265"/>
      <c r="E1047869" s="198"/>
      <c r="G1047869" s="198"/>
      <c r="H1047869" s="198"/>
      <c r="I1047869" s="198"/>
      <c r="J1047869" s="198"/>
      <c r="K1047869" s="198"/>
      <c r="M1047869" s="198"/>
      <c r="N1047869" s="198"/>
      <c r="P1047869" s="2"/>
      <c r="U1047869" s="270"/>
      <c r="AA1047869" s="268"/>
      <c r="AC1047869" s="269"/>
    </row>
    <row r="1047870" spans="1:29" s="119" customFormat="1">
      <c r="A1047870" s="254"/>
      <c r="B1047870" s="198"/>
      <c r="C1047870" s="265"/>
      <c r="D1047870" s="265"/>
      <c r="E1047870" s="198"/>
      <c r="G1047870" s="198"/>
      <c r="H1047870" s="198"/>
      <c r="I1047870" s="198"/>
      <c r="J1047870" s="198"/>
      <c r="K1047870" s="198"/>
      <c r="M1047870" s="198"/>
      <c r="N1047870" s="198"/>
      <c r="P1047870" s="2"/>
      <c r="U1047870" s="270"/>
      <c r="AA1047870" s="268"/>
      <c r="AC1047870" s="269"/>
    </row>
    <row r="1047871" spans="1:29" s="119" customFormat="1">
      <c r="A1047871" s="254"/>
      <c r="B1047871" s="198"/>
      <c r="C1047871" s="265"/>
      <c r="D1047871" s="265"/>
      <c r="E1047871" s="198"/>
      <c r="G1047871" s="198"/>
      <c r="H1047871" s="198"/>
      <c r="I1047871" s="198"/>
      <c r="J1047871" s="198"/>
      <c r="K1047871" s="198"/>
      <c r="M1047871" s="198"/>
      <c r="N1047871" s="198"/>
      <c r="P1047871" s="2"/>
      <c r="U1047871" s="270"/>
      <c r="AA1047871" s="268"/>
      <c r="AC1047871" s="269"/>
    </row>
    <row r="1047872" spans="1:29" s="119" customFormat="1">
      <c r="A1047872" s="254"/>
      <c r="B1047872" s="198"/>
      <c r="C1047872" s="265"/>
      <c r="D1047872" s="265"/>
      <c r="E1047872" s="198"/>
      <c r="G1047872" s="198"/>
      <c r="H1047872" s="198"/>
      <c r="I1047872" s="198"/>
      <c r="J1047872" s="198"/>
      <c r="K1047872" s="198"/>
      <c r="M1047872" s="198"/>
      <c r="N1047872" s="198"/>
      <c r="P1047872" s="2"/>
      <c r="U1047872" s="270"/>
      <c r="AA1047872" s="268"/>
      <c r="AC1047872" s="269"/>
    </row>
    <row r="1047873" spans="1:29" s="119" customFormat="1">
      <c r="A1047873" s="254"/>
      <c r="B1047873" s="198"/>
      <c r="C1047873" s="265"/>
      <c r="D1047873" s="265"/>
      <c r="E1047873" s="198"/>
      <c r="G1047873" s="198"/>
      <c r="H1047873" s="198"/>
      <c r="I1047873" s="198"/>
      <c r="J1047873" s="198"/>
      <c r="K1047873" s="198"/>
      <c r="M1047873" s="198"/>
      <c r="N1047873" s="198"/>
      <c r="P1047873" s="2"/>
      <c r="U1047873" s="270"/>
      <c r="AA1047873" s="268"/>
      <c r="AC1047873" s="269"/>
    </row>
    <row r="1047874" spans="1:29" s="119" customFormat="1">
      <c r="A1047874" s="254"/>
      <c r="B1047874" s="198"/>
      <c r="C1047874" s="265"/>
      <c r="D1047874" s="265"/>
      <c r="E1047874" s="198"/>
      <c r="G1047874" s="198"/>
      <c r="H1047874" s="198"/>
      <c r="I1047874" s="198"/>
      <c r="J1047874" s="198"/>
      <c r="K1047874" s="198"/>
      <c r="M1047874" s="198"/>
      <c r="N1047874" s="198"/>
      <c r="P1047874" s="2"/>
      <c r="U1047874" s="270"/>
      <c r="AA1047874" s="268"/>
      <c r="AC1047874" s="269"/>
    </row>
    <row r="1047875" spans="1:29" s="119" customFormat="1">
      <c r="A1047875" s="254"/>
      <c r="B1047875" s="198"/>
      <c r="C1047875" s="265"/>
      <c r="D1047875" s="265"/>
      <c r="E1047875" s="198"/>
      <c r="G1047875" s="198"/>
      <c r="H1047875" s="198"/>
      <c r="I1047875" s="198"/>
      <c r="J1047875" s="198"/>
      <c r="K1047875" s="198"/>
      <c r="M1047875" s="198"/>
      <c r="N1047875" s="198"/>
      <c r="P1047875" s="2"/>
      <c r="U1047875" s="270"/>
      <c r="AA1047875" s="268"/>
      <c r="AC1047875" s="269"/>
    </row>
    <row r="1047876" spans="1:29" s="119" customFormat="1">
      <c r="A1047876" s="254"/>
      <c r="B1047876" s="198"/>
      <c r="C1047876" s="265"/>
      <c r="D1047876" s="265"/>
      <c r="E1047876" s="198"/>
      <c r="G1047876" s="198"/>
      <c r="H1047876" s="198"/>
      <c r="I1047876" s="198"/>
      <c r="J1047876" s="198"/>
      <c r="K1047876" s="198"/>
      <c r="M1047876" s="198"/>
      <c r="N1047876" s="198"/>
      <c r="P1047876" s="2"/>
      <c r="U1047876" s="270"/>
      <c r="AA1047876" s="268"/>
      <c r="AC1047876" s="269"/>
    </row>
    <row r="1047877" spans="1:29" s="119" customFormat="1">
      <c r="A1047877" s="254"/>
      <c r="B1047877" s="198"/>
      <c r="C1047877" s="265"/>
      <c r="D1047877" s="265"/>
      <c r="E1047877" s="198"/>
      <c r="G1047877" s="198"/>
      <c r="H1047877" s="198"/>
      <c r="I1047877" s="198"/>
      <c r="J1047877" s="198"/>
      <c r="K1047877" s="198"/>
      <c r="M1047877" s="198"/>
      <c r="N1047877" s="198"/>
      <c r="P1047877" s="2"/>
      <c r="U1047877" s="270"/>
      <c r="AA1047877" s="268"/>
      <c r="AC1047877" s="269"/>
    </row>
    <row r="1047878" spans="1:29" s="119" customFormat="1">
      <c r="A1047878" s="254"/>
      <c r="B1047878" s="198"/>
      <c r="C1047878" s="265"/>
      <c r="D1047878" s="265"/>
      <c r="E1047878" s="198"/>
      <c r="G1047878" s="198"/>
      <c r="H1047878" s="198"/>
      <c r="I1047878" s="198"/>
      <c r="J1047878" s="198"/>
      <c r="K1047878" s="198"/>
      <c r="M1047878" s="198"/>
      <c r="N1047878" s="198"/>
      <c r="P1047878" s="2"/>
      <c r="U1047878" s="270"/>
      <c r="AA1047878" s="268"/>
      <c r="AC1047878" s="269"/>
    </row>
    <row r="1047879" spans="1:29" s="119" customFormat="1">
      <c r="A1047879" s="254"/>
      <c r="B1047879" s="198"/>
      <c r="C1047879" s="265"/>
      <c r="D1047879" s="265"/>
      <c r="E1047879" s="198"/>
      <c r="G1047879" s="198"/>
      <c r="H1047879" s="198"/>
      <c r="I1047879" s="198"/>
      <c r="J1047879" s="198"/>
      <c r="K1047879" s="198"/>
      <c r="M1047879" s="198"/>
      <c r="N1047879" s="198"/>
      <c r="P1047879" s="2"/>
      <c r="U1047879" s="270"/>
      <c r="AA1047879" s="268"/>
      <c r="AC1047879" s="269"/>
    </row>
    <row r="1047880" spans="1:29" s="119" customFormat="1">
      <c r="A1047880" s="254"/>
      <c r="B1047880" s="198"/>
      <c r="C1047880" s="265"/>
      <c r="D1047880" s="265"/>
      <c r="E1047880" s="198"/>
      <c r="G1047880" s="198"/>
      <c r="H1047880" s="198"/>
      <c r="I1047880" s="198"/>
      <c r="J1047880" s="198"/>
      <c r="K1047880" s="198"/>
      <c r="M1047880" s="198"/>
      <c r="N1047880" s="198"/>
      <c r="P1047880" s="2"/>
      <c r="U1047880" s="270"/>
      <c r="AA1047880" s="268"/>
      <c r="AC1047880" s="269"/>
    </row>
    <row r="1047881" spans="1:29" s="119" customFormat="1">
      <c r="A1047881" s="254"/>
      <c r="B1047881" s="198"/>
      <c r="C1047881" s="265"/>
      <c r="D1047881" s="265"/>
      <c r="E1047881" s="198"/>
      <c r="G1047881" s="198"/>
      <c r="H1047881" s="198"/>
      <c r="I1047881" s="198"/>
      <c r="J1047881" s="198"/>
      <c r="K1047881" s="198"/>
      <c r="M1047881" s="198"/>
      <c r="N1047881" s="198"/>
      <c r="P1047881" s="2"/>
      <c r="U1047881" s="270"/>
      <c r="AA1047881" s="268"/>
      <c r="AC1047881" s="269"/>
    </row>
    <row r="1047882" spans="1:29" s="119" customFormat="1">
      <c r="A1047882" s="254"/>
      <c r="B1047882" s="198"/>
      <c r="C1047882" s="265"/>
      <c r="D1047882" s="265"/>
      <c r="E1047882" s="198"/>
      <c r="G1047882" s="198"/>
      <c r="H1047882" s="198"/>
      <c r="I1047882" s="198"/>
      <c r="J1047882" s="198"/>
      <c r="K1047882" s="198"/>
      <c r="M1047882" s="198"/>
      <c r="N1047882" s="198"/>
      <c r="P1047882" s="2"/>
      <c r="U1047882" s="270"/>
      <c r="AA1047882" s="268"/>
      <c r="AC1047882" s="269"/>
    </row>
    <row r="1047883" spans="1:29" s="119" customFormat="1">
      <c r="A1047883" s="254"/>
      <c r="B1047883" s="198"/>
      <c r="C1047883" s="265"/>
      <c r="D1047883" s="265"/>
      <c r="E1047883" s="198"/>
      <c r="G1047883" s="198"/>
      <c r="H1047883" s="198"/>
      <c r="I1047883" s="198"/>
      <c r="J1047883" s="198"/>
      <c r="K1047883" s="198"/>
      <c r="M1047883" s="198"/>
      <c r="N1047883" s="198"/>
      <c r="P1047883" s="2"/>
      <c r="U1047883" s="270"/>
      <c r="AA1047883" s="268"/>
      <c r="AC1047883" s="269"/>
    </row>
    <row r="1047884" spans="1:29" s="119" customFormat="1">
      <c r="A1047884" s="254"/>
      <c r="B1047884" s="198"/>
      <c r="C1047884" s="265"/>
      <c r="D1047884" s="265"/>
      <c r="E1047884" s="198"/>
      <c r="G1047884" s="198"/>
      <c r="H1047884" s="198"/>
      <c r="I1047884" s="198"/>
      <c r="J1047884" s="198"/>
      <c r="K1047884" s="198"/>
      <c r="M1047884" s="198"/>
      <c r="N1047884" s="198"/>
      <c r="P1047884" s="2"/>
      <c r="U1047884" s="270"/>
      <c r="AA1047884" s="268"/>
      <c r="AC1047884" s="269"/>
    </row>
    <row r="1047885" spans="1:29" s="119" customFormat="1">
      <c r="A1047885" s="254"/>
      <c r="B1047885" s="198"/>
      <c r="C1047885" s="265"/>
      <c r="D1047885" s="265"/>
      <c r="E1047885" s="198"/>
      <c r="G1047885" s="198"/>
      <c r="H1047885" s="198"/>
      <c r="I1047885" s="198"/>
      <c r="J1047885" s="198"/>
      <c r="K1047885" s="198"/>
      <c r="M1047885" s="198"/>
      <c r="N1047885" s="198"/>
      <c r="P1047885" s="2"/>
      <c r="U1047885" s="270"/>
      <c r="AA1047885" s="268"/>
      <c r="AC1047885" s="269"/>
    </row>
    <row r="1047886" spans="1:29" s="119" customFormat="1">
      <c r="A1047886" s="254"/>
      <c r="B1047886" s="198"/>
      <c r="C1047886" s="265"/>
      <c r="D1047886" s="265"/>
      <c r="E1047886" s="198"/>
      <c r="G1047886" s="198"/>
      <c r="H1047886" s="198"/>
      <c r="I1047886" s="198"/>
      <c r="J1047886" s="198"/>
      <c r="K1047886" s="198"/>
      <c r="M1047886" s="198"/>
      <c r="N1047886" s="198"/>
      <c r="P1047886" s="2"/>
      <c r="U1047886" s="270"/>
      <c r="AA1047886" s="268"/>
      <c r="AC1047886" s="269"/>
    </row>
    <row r="1047887" spans="1:29" s="119" customFormat="1">
      <c r="A1047887" s="254"/>
      <c r="B1047887" s="198"/>
      <c r="C1047887" s="265"/>
      <c r="D1047887" s="265"/>
      <c r="E1047887" s="198"/>
      <c r="G1047887" s="198"/>
      <c r="H1047887" s="198"/>
      <c r="I1047887" s="198"/>
      <c r="J1047887" s="198"/>
      <c r="K1047887" s="198"/>
      <c r="M1047887" s="198"/>
      <c r="N1047887" s="198"/>
      <c r="P1047887" s="2"/>
      <c r="U1047887" s="270"/>
      <c r="AA1047887" s="268"/>
      <c r="AC1047887" s="269"/>
    </row>
    <row r="1047888" spans="1:29" s="119" customFormat="1">
      <c r="A1047888" s="254"/>
      <c r="B1047888" s="198"/>
      <c r="C1047888" s="265"/>
      <c r="D1047888" s="265"/>
      <c r="E1047888" s="198"/>
      <c r="G1047888" s="198"/>
      <c r="H1047888" s="198"/>
      <c r="I1047888" s="198"/>
      <c r="J1047888" s="198"/>
      <c r="K1047888" s="198"/>
      <c r="M1047888" s="198"/>
      <c r="N1047888" s="198"/>
      <c r="P1047888" s="2"/>
      <c r="U1047888" s="270"/>
      <c r="AA1047888" s="268"/>
      <c r="AC1047888" s="269"/>
    </row>
    <row r="1047889" spans="1:29" s="119" customFormat="1">
      <c r="A1047889" s="254"/>
      <c r="B1047889" s="198"/>
      <c r="C1047889" s="265"/>
      <c r="D1047889" s="265"/>
      <c r="E1047889" s="198"/>
      <c r="G1047889" s="198"/>
      <c r="H1047889" s="198"/>
      <c r="I1047889" s="198"/>
      <c r="J1047889" s="198"/>
      <c r="K1047889" s="198"/>
      <c r="M1047889" s="198"/>
      <c r="N1047889" s="198"/>
      <c r="P1047889" s="2"/>
      <c r="U1047889" s="270"/>
      <c r="AA1047889" s="268"/>
      <c r="AC1047889" s="269"/>
    </row>
    <row r="1047890" spans="1:29" s="119" customFormat="1">
      <c r="A1047890" s="254"/>
      <c r="B1047890" s="198"/>
      <c r="C1047890" s="265"/>
      <c r="D1047890" s="265"/>
      <c r="E1047890" s="198"/>
      <c r="G1047890" s="198"/>
      <c r="H1047890" s="198"/>
      <c r="I1047890" s="198"/>
      <c r="J1047890" s="198"/>
      <c r="K1047890" s="198"/>
      <c r="M1047890" s="198"/>
      <c r="N1047890" s="198"/>
      <c r="P1047890" s="2"/>
      <c r="U1047890" s="270"/>
      <c r="AA1047890" s="268"/>
      <c r="AC1047890" s="269"/>
    </row>
    <row r="1047891" spans="1:29" s="119" customFormat="1">
      <c r="A1047891" s="254"/>
      <c r="B1047891" s="198"/>
      <c r="C1047891" s="265"/>
      <c r="D1047891" s="265"/>
      <c r="E1047891" s="198"/>
      <c r="G1047891" s="198"/>
      <c r="H1047891" s="198"/>
      <c r="I1047891" s="198"/>
      <c r="J1047891" s="198"/>
      <c r="K1047891" s="198"/>
      <c r="M1047891" s="198"/>
      <c r="N1047891" s="198"/>
      <c r="P1047891" s="2"/>
      <c r="U1047891" s="270"/>
      <c r="AA1047891" s="268"/>
      <c r="AC1047891" s="269"/>
    </row>
    <row r="1047892" spans="1:29" s="119" customFormat="1">
      <c r="A1047892" s="254"/>
      <c r="B1047892" s="198"/>
      <c r="C1047892" s="265"/>
      <c r="D1047892" s="265"/>
      <c r="E1047892" s="198"/>
      <c r="G1047892" s="198"/>
      <c r="H1047892" s="198"/>
      <c r="I1047892" s="198"/>
      <c r="J1047892" s="198"/>
      <c r="K1047892" s="198"/>
      <c r="M1047892" s="198"/>
      <c r="N1047892" s="198"/>
      <c r="P1047892" s="2"/>
      <c r="U1047892" s="270"/>
      <c r="AA1047892" s="268"/>
      <c r="AC1047892" s="269"/>
    </row>
    <row r="1047893" spans="1:29" s="119" customFormat="1">
      <c r="A1047893" s="254"/>
      <c r="B1047893" s="198"/>
      <c r="C1047893" s="265"/>
      <c r="D1047893" s="265"/>
      <c r="E1047893" s="198"/>
      <c r="G1047893" s="198"/>
      <c r="H1047893" s="198"/>
      <c r="I1047893" s="198"/>
      <c r="J1047893" s="198"/>
      <c r="K1047893" s="198"/>
      <c r="M1047893" s="198"/>
      <c r="N1047893" s="198"/>
      <c r="P1047893" s="2"/>
      <c r="U1047893" s="270"/>
      <c r="AA1047893" s="268"/>
      <c r="AC1047893" s="269"/>
    </row>
    <row r="1047894" spans="1:29" s="119" customFormat="1">
      <c r="A1047894" s="254"/>
      <c r="B1047894" s="198"/>
      <c r="C1047894" s="265"/>
      <c r="D1047894" s="265"/>
      <c r="E1047894" s="198"/>
      <c r="G1047894" s="198"/>
      <c r="H1047894" s="198"/>
      <c r="I1047894" s="198"/>
      <c r="J1047894" s="198"/>
      <c r="K1047894" s="198"/>
      <c r="M1047894" s="198"/>
      <c r="N1047894" s="198"/>
      <c r="P1047894" s="2"/>
      <c r="U1047894" s="270"/>
      <c r="AA1047894" s="268"/>
      <c r="AC1047894" s="269"/>
    </row>
    <row r="1047895" spans="1:29" s="119" customFormat="1">
      <c r="A1047895" s="254"/>
      <c r="B1047895" s="198"/>
      <c r="C1047895" s="265"/>
      <c r="D1047895" s="265"/>
      <c r="E1047895" s="198"/>
      <c r="G1047895" s="198"/>
      <c r="H1047895" s="198"/>
      <c r="I1047895" s="198"/>
      <c r="J1047895" s="198"/>
      <c r="K1047895" s="198"/>
      <c r="M1047895" s="198"/>
      <c r="N1047895" s="198"/>
      <c r="P1047895" s="2"/>
      <c r="U1047895" s="270"/>
      <c r="AA1047895" s="268"/>
      <c r="AC1047895" s="269"/>
    </row>
    <row r="1047896" spans="1:29" s="119" customFormat="1">
      <c r="A1047896" s="254"/>
      <c r="B1047896" s="198"/>
      <c r="C1047896" s="265"/>
      <c r="D1047896" s="265"/>
      <c r="E1047896" s="198"/>
      <c r="G1047896" s="198"/>
      <c r="H1047896" s="198"/>
      <c r="I1047896" s="198"/>
      <c r="J1047896" s="198"/>
      <c r="K1047896" s="198"/>
      <c r="M1047896" s="198"/>
      <c r="N1047896" s="198"/>
      <c r="P1047896" s="2"/>
      <c r="U1047896" s="270"/>
      <c r="AA1047896" s="268"/>
      <c r="AC1047896" s="269"/>
    </row>
    <row r="1047897" spans="1:29" s="119" customFormat="1">
      <c r="A1047897" s="254"/>
      <c r="B1047897" s="198"/>
      <c r="C1047897" s="265"/>
      <c r="D1047897" s="265"/>
      <c r="E1047897" s="198"/>
      <c r="G1047897" s="198"/>
      <c r="H1047897" s="198"/>
      <c r="I1047897" s="198"/>
      <c r="J1047897" s="198"/>
      <c r="K1047897" s="198"/>
      <c r="M1047897" s="198"/>
      <c r="N1047897" s="198"/>
      <c r="P1047897" s="2"/>
      <c r="U1047897" s="270"/>
      <c r="AA1047897" s="268"/>
      <c r="AC1047897" s="269"/>
    </row>
    <row r="1047898" spans="1:29" s="119" customFormat="1">
      <c r="A1047898" s="254"/>
      <c r="B1047898" s="198"/>
      <c r="C1047898" s="265"/>
      <c r="D1047898" s="265"/>
      <c r="E1047898" s="198"/>
      <c r="G1047898" s="198"/>
      <c r="H1047898" s="198"/>
      <c r="I1047898" s="198"/>
      <c r="J1047898" s="198"/>
      <c r="K1047898" s="198"/>
      <c r="M1047898" s="198"/>
      <c r="N1047898" s="198"/>
      <c r="P1047898" s="2"/>
      <c r="U1047898" s="270"/>
      <c r="AA1047898" s="268"/>
      <c r="AC1047898" s="269"/>
    </row>
    <row r="1047899" spans="1:29" s="119" customFormat="1">
      <c r="A1047899" s="254"/>
      <c r="B1047899" s="198"/>
      <c r="C1047899" s="265"/>
      <c r="D1047899" s="265"/>
      <c r="E1047899" s="198"/>
      <c r="G1047899" s="198"/>
      <c r="H1047899" s="198"/>
      <c r="I1047899" s="198"/>
      <c r="J1047899" s="198"/>
      <c r="K1047899" s="198"/>
      <c r="M1047899" s="198"/>
      <c r="N1047899" s="198"/>
      <c r="P1047899" s="2"/>
      <c r="U1047899" s="270"/>
      <c r="AA1047899" s="268"/>
      <c r="AC1047899" s="269"/>
    </row>
    <row r="1047900" spans="1:29" s="119" customFormat="1">
      <c r="A1047900" s="254"/>
      <c r="B1047900" s="198"/>
      <c r="C1047900" s="265"/>
      <c r="D1047900" s="265"/>
      <c r="E1047900" s="198"/>
      <c r="G1047900" s="198"/>
      <c r="H1047900" s="198"/>
      <c r="I1047900" s="198"/>
      <c r="J1047900" s="198"/>
      <c r="K1047900" s="198"/>
      <c r="M1047900" s="198"/>
      <c r="N1047900" s="198"/>
      <c r="P1047900" s="2"/>
      <c r="U1047900" s="270"/>
      <c r="AA1047900" s="268"/>
      <c r="AC1047900" s="269"/>
    </row>
    <row r="1047901" spans="1:29" s="119" customFormat="1">
      <c r="A1047901" s="254"/>
      <c r="B1047901" s="198"/>
      <c r="C1047901" s="265"/>
      <c r="D1047901" s="265"/>
      <c r="E1047901" s="198"/>
      <c r="G1047901" s="198"/>
      <c r="H1047901" s="198"/>
      <c r="I1047901" s="198"/>
      <c r="J1047901" s="198"/>
      <c r="K1047901" s="198"/>
      <c r="M1047901" s="198"/>
      <c r="N1047901" s="198"/>
      <c r="P1047901" s="2"/>
      <c r="U1047901" s="270"/>
      <c r="AA1047901" s="268"/>
      <c r="AC1047901" s="269"/>
    </row>
    <row r="1047902" spans="1:29" s="119" customFormat="1">
      <c r="A1047902" s="254"/>
      <c r="B1047902" s="198"/>
      <c r="C1047902" s="265"/>
      <c r="D1047902" s="265"/>
      <c r="E1047902" s="198"/>
      <c r="G1047902" s="198"/>
      <c r="H1047902" s="198"/>
      <c r="I1047902" s="198"/>
      <c r="J1047902" s="198"/>
      <c r="K1047902" s="198"/>
      <c r="M1047902" s="198"/>
      <c r="N1047902" s="198"/>
      <c r="P1047902" s="2"/>
      <c r="U1047902" s="270"/>
      <c r="AA1047902" s="268"/>
      <c r="AC1047902" s="269"/>
    </row>
    <row r="1047903" spans="1:29" s="119" customFormat="1">
      <c r="A1047903" s="254"/>
      <c r="B1047903" s="198"/>
      <c r="C1047903" s="265"/>
      <c r="D1047903" s="265"/>
      <c r="E1047903" s="198"/>
      <c r="G1047903" s="198"/>
      <c r="H1047903" s="198"/>
      <c r="I1047903" s="198"/>
      <c r="J1047903" s="198"/>
      <c r="K1047903" s="198"/>
      <c r="M1047903" s="198"/>
      <c r="N1047903" s="198"/>
      <c r="P1047903" s="2"/>
      <c r="U1047903" s="270"/>
      <c r="AA1047903" s="268"/>
      <c r="AC1047903" s="269"/>
    </row>
    <row r="1047904" spans="1:29" s="119" customFormat="1">
      <c r="A1047904" s="254"/>
      <c r="B1047904" s="198"/>
      <c r="C1047904" s="265"/>
      <c r="D1047904" s="265"/>
      <c r="E1047904" s="198"/>
      <c r="G1047904" s="198"/>
      <c r="H1047904" s="198"/>
      <c r="I1047904" s="198"/>
      <c r="J1047904" s="198"/>
      <c r="K1047904" s="198"/>
      <c r="M1047904" s="198"/>
      <c r="N1047904" s="198"/>
      <c r="P1047904" s="2"/>
      <c r="U1047904" s="270"/>
      <c r="AA1047904" s="268"/>
      <c r="AC1047904" s="269"/>
    </row>
    <row r="1047905" spans="1:29" s="119" customFormat="1">
      <c r="A1047905" s="254"/>
      <c r="B1047905" s="198"/>
      <c r="C1047905" s="265"/>
      <c r="D1047905" s="265"/>
      <c r="E1047905" s="198"/>
      <c r="G1047905" s="198"/>
      <c r="H1047905" s="198"/>
      <c r="I1047905" s="198"/>
      <c r="J1047905" s="198"/>
      <c r="K1047905" s="198"/>
      <c r="M1047905" s="198"/>
      <c r="N1047905" s="198"/>
      <c r="P1047905" s="2"/>
      <c r="U1047905" s="270"/>
      <c r="AA1047905" s="268"/>
      <c r="AC1047905" s="269"/>
    </row>
    <row r="1047906" spans="1:29" s="119" customFormat="1">
      <c r="A1047906" s="254"/>
      <c r="B1047906" s="198"/>
      <c r="C1047906" s="265"/>
      <c r="D1047906" s="265"/>
      <c r="E1047906" s="198"/>
      <c r="G1047906" s="198"/>
      <c r="H1047906" s="198"/>
      <c r="I1047906" s="198"/>
      <c r="J1047906" s="198"/>
      <c r="K1047906" s="198"/>
      <c r="M1047906" s="198"/>
      <c r="N1047906" s="198"/>
      <c r="P1047906" s="2"/>
      <c r="U1047906" s="270"/>
      <c r="AA1047906" s="268"/>
      <c r="AC1047906" s="269"/>
    </row>
    <row r="1047907" spans="1:29" s="119" customFormat="1">
      <c r="A1047907" s="254"/>
      <c r="B1047907" s="198"/>
      <c r="C1047907" s="265"/>
      <c r="D1047907" s="265"/>
      <c r="E1047907" s="198"/>
      <c r="G1047907" s="198"/>
      <c r="H1047907" s="198"/>
      <c r="I1047907" s="198"/>
      <c r="J1047907" s="198"/>
      <c r="K1047907" s="198"/>
      <c r="M1047907" s="198"/>
      <c r="N1047907" s="198"/>
      <c r="P1047907" s="2"/>
      <c r="U1047907" s="270"/>
      <c r="AA1047907" s="268"/>
      <c r="AC1047907" s="269"/>
    </row>
    <row r="1047908" spans="1:29" s="119" customFormat="1">
      <c r="A1047908" s="254"/>
      <c r="B1047908" s="198"/>
      <c r="C1047908" s="265"/>
      <c r="D1047908" s="265"/>
      <c r="E1047908" s="198"/>
      <c r="G1047908" s="198"/>
      <c r="H1047908" s="198"/>
      <c r="I1047908" s="198"/>
      <c r="J1047908" s="198"/>
      <c r="K1047908" s="198"/>
      <c r="M1047908" s="198"/>
      <c r="N1047908" s="198"/>
      <c r="P1047908" s="2"/>
      <c r="U1047908" s="270"/>
      <c r="AA1047908" s="268"/>
      <c r="AC1047908" s="269"/>
    </row>
    <row r="1047909" spans="1:29" s="119" customFormat="1">
      <c r="A1047909" s="254"/>
      <c r="B1047909" s="198"/>
      <c r="C1047909" s="265"/>
      <c r="D1047909" s="265"/>
      <c r="E1047909" s="198"/>
      <c r="G1047909" s="198"/>
      <c r="H1047909" s="198"/>
      <c r="I1047909" s="198"/>
      <c r="J1047909" s="198"/>
      <c r="K1047909" s="198"/>
      <c r="M1047909" s="198"/>
      <c r="N1047909" s="198"/>
      <c r="P1047909" s="2"/>
      <c r="U1047909" s="270"/>
      <c r="AA1047909" s="268"/>
      <c r="AC1047909" s="269"/>
    </row>
    <row r="1047910" spans="1:29" s="119" customFormat="1">
      <c r="A1047910" s="254"/>
      <c r="B1047910" s="198"/>
      <c r="C1047910" s="265"/>
      <c r="D1047910" s="265"/>
      <c r="E1047910" s="198"/>
      <c r="G1047910" s="198"/>
      <c r="H1047910" s="198"/>
      <c r="I1047910" s="198"/>
      <c r="J1047910" s="198"/>
      <c r="K1047910" s="198"/>
      <c r="M1047910" s="198"/>
      <c r="N1047910" s="198"/>
      <c r="P1047910" s="2"/>
      <c r="U1047910" s="270"/>
      <c r="AA1047910" s="268"/>
      <c r="AC1047910" s="269"/>
    </row>
    <row r="1047911" spans="1:29" s="119" customFormat="1">
      <c r="A1047911" s="254"/>
      <c r="B1047911" s="198"/>
      <c r="C1047911" s="265"/>
      <c r="D1047911" s="265"/>
      <c r="E1047911" s="198"/>
      <c r="G1047911" s="198"/>
      <c r="H1047911" s="198"/>
      <c r="I1047911" s="198"/>
      <c r="J1047911" s="198"/>
      <c r="K1047911" s="198"/>
      <c r="M1047911" s="198"/>
      <c r="N1047911" s="198"/>
      <c r="P1047911" s="2"/>
      <c r="U1047911" s="270"/>
      <c r="AA1047911" s="268"/>
      <c r="AC1047911" s="269"/>
    </row>
    <row r="1047912" spans="1:29" s="119" customFormat="1">
      <c r="A1047912" s="254"/>
      <c r="B1047912" s="198"/>
      <c r="C1047912" s="265"/>
      <c r="D1047912" s="265"/>
      <c r="E1047912" s="198"/>
      <c r="G1047912" s="198"/>
      <c r="H1047912" s="198"/>
      <c r="I1047912" s="198"/>
      <c r="J1047912" s="198"/>
      <c r="K1047912" s="198"/>
      <c r="M1047912" s="198"/>
      <c r="N1047912" s="198"/>
      <c r="P1047912" s="2"/>
      <c r="U1047912" s="270"/>
      <c r="AA1047912" s="268"/>
      <c r="AC1047912" s="269"/>
    </row>
    <row r="1047913" spans="1:29" s="119" customFormat="1">
      <c r="A1047913" s="254"/>
      <c r="B1047913" s="198"/>
      <c r="C1047913" s="265"/>
      <c r="D1047913" s="265"/>
      <c r="E1047913" s="198"/>
      <c r="G1047913" s="198"/>
      <c r="H1047913" s="198"/>
      <c r="I1047913" s="198"/>
      <c r="J1047913" s="198"/>
      <c r="K1047913" s="198"/>
      <c r="M1047913" s="198"/>
      <c r="N1047913" s="198"/>
      <c r="P1047913" s="2"/>
      <c r="U1047913" s="270"/>
      <c r="AA1047913" s="268"/>
      <c r="AC1047913" s="269"/>
    </row>
    <row r="1047914" spans="1:29" s="119" customFormat="1">
      <c r="A1047914" s="254"/>
      <c r="B1047914" s="198"/>
      <c r="C1047914" s="265"/>
      <c r="D1047914" s="265"/>
      <c r="E1047914" s="198"/>
      <c r="G1047914" s="198"/>
      <c r="H1047914" s="198"/>
      <c r="I1047914" s="198"/>
      <c r="J1047914" s="198"/>
      <c r="K1047914" s="198"/>
      <c r="M1047914" s="198"/>
      <c r="N1047914" s="198"/>
      <c r="P1047914" s="2"/>
      <c r="U1047914" s="270"/>
      <c r="AA1047914" s="268"/>
      <c r="AC1047914" s="269"/>
    </row>
    <row r="1047915" spans="1:29" s="119" customFormat="1">
      <c r="A1047915" s="254"/>
      <c r="B1047915" s="198"/>
      <c r="C1047915" s="265"/>
      <c r="D1047915" s="265"/>
      <c r="E1047915" s="198"/>
      <c r="G1047915" s="198"/>
      <c r="H1047915" s="198"/>
      <c r="I1047915" s="198"/>
      <c r="J1047915" s="198"/>
      <c r="K1047915" s="198"/>
      <c r="M1047915" s="198"/>
      <c r="N1047915" s="198"/>
      <c r="P1047915" s="2"/>
      <c r="U1047915" s="270"/>
      <c r="AA1047915" s="268"/>
      <c r="AC1047915" s="269"/>
    </row>
    <row r="1047916" spans="1:29" s="119" customFormat="1">
      <c r="A1047916" s="254"/>
      <c r="B1047916" s="198"/>
      <c r="C1047916" s="265"/>
      <c r="D1047916" s="265"/>
      <c r="E1047916" s="198"/>
      <c r="G1047916" s="198"/>
      <c r="H1047916" s="198"/>
      <c r="I1047916" s="198"/>
      <c r="J1047916" s="198"/>
      <c r="K1047916" s="198"/>
      <c r="M1047916" s="198"/>
      <c r="N1047916" s="198"/>
      <c r="P1047916" s="2"/>
      <c r="U1047916" s="270"/>
      <c r="AA1047916" s="268"/>
      <c r="AC1047916" s="269"/>
    </row>
    <row r="1047917" spans="1:29" s="119" customFormat="1">
      <c r="A1047917" s="254"/>
      <c r="B1047917" s="198"/>
      <c r="C1047917" s="265"/>
      <c r="D1047917" s="265"/>
      <c r="E1047917" s="198"/>
      <c r="G1047917" s="198"/>
      <c r="H1047917" s="198"/>
      <c r="I1047917" s="198"/>
      <c r="J1047917" s="198"/>
      <c r="K1047917" s="198"/>
      <c r="M1047917" s="198"/>
      <c r="N1047917" s="198"/>
      <c r="P1047917" s="2"/>
      <c r="U1047917" s="270"/>
      <c r="AA1047917" s="268"/>
      <c r="AC1047917" s="269"/>
    </row>
    <row r="1047918" spans="1:29" s="119" customFormat="1">
      <c r="A1047918" s="254"/>
      <c r="B1047918" s="198"/>
      <c r="C1047918" s="265"/>
      <c r="D1047918" s="265"/>
      <c r="E1047918" s="198"/>
      <c r="G1047918" s="198"/>
      <c r="H1047918" s="198"/>
      <c r="I1047918" s="198"/>
      <c r="J1047918" s="198"/>
      <c r="K1047918" s="198"/>
      <c r="M1047918" s="198"/>
      <c r="N1047918" s="198"/>
      <c r="P1047918" s="2"/>
      <c r="U1047918" s="270"/>
      <c r="AA1047918" s="268"/>
      <c r="AC1047918" s="269"/>
    </row>
    <row r="1047919" spans="1:29" s="119" customFormat="1">
      <c r="A1047919" s="254"/>
      <c r="B1047919" s="198"/>
      <c r="C1047919" s="265"/>
      <c r="D1047919" s="265"/>
      <c r="E1047919" s="198"/>
      <c r="G1047919" s="198"/>
      <c r="H1047919" s="198"/>
      <c r="I1047919" s="198"/>
      <c r="J1047919" s="198"/>
      <c r="K1047919" s="198"/>
      <c r="M1047919" s="198"/>
      <c r="N1047919" s="198"/>
      <c r="P1047919" s="2"/>
      <c r="U1047919" s="270"/>
      <c r="AA1047919" s="268"/>
      <c r="AC1047919" s="269"/>
    </row>
    <row r="1047920" spans="1:29" s="119" customFormat="1">
      <c r="A1047920" s="254"/>
      <c r="B1047920" s="198"/>
      <c r="C1047920" s="265"/>
      <c r="D1047920" s="265"/>
      <c r="E1047920" s="198"/>
      <c r="G1047920" s="198"/>
      <c r="H1047920" s="198"/>
      <c r="I1047920" s="198"/>
      <c r="J1047920" s="198"/>
      <c r="K1047920" s="198"/>
      <c r="M1047920" s="198"/>
      <c r="N1047920" s="198"/>
      <c r="P1047920" s="2"/>
      <c r="U1047920" s="270"/>
      <c r="AA1047920" s="268"/>
      <c r="AC1047920" s="269"/>
    </row>
    <row r="1047921" spans="1:29" s="119" customFormat="1">
      <c r="A1047921" s="254"/>
      <c r="B1047921" s="198"/>
      <c r="C1047921" s="265"/>
      <c r="D1047921" s="265"/>
      <c r="E1047921" s="198"/>
      <c r="G1047921" s="198"/>
      <c r="H1047921" s="198"/>
      <c r="I1047921" s="198"/>
      <c r="J1047921" s="198"/>
      <c r="K1047921" s="198"/>
      <c r="M1047921" s="198"/>
      <c r="N1047921" s="198"/>
      <c r="P1047921" s="2"/>
      <c r="U1047921" s="270"/>
      <c r="AA1047921" s="268"/>
      <c r="AC1047921" s="269"/>
    </row>
    <row r="1047922" spans="1:29" s="119" customFormat="1">
      <c r="A1047922" s="254"/>
      <c r="B1047922" s="198"/>
      <c r="C1047922" s="265"/>
      <c r="D1047922" s="265"/>
      <c r="E1047922" s="198"/>
      <c r="G1047922" s="198"/>
      <c r="H1047922" s="198"/>
      <c r="I1047922" s="198"/>
      <c r="J1047922" s="198"/>
      <c r="K1047922" s="198"/>
      <c r="M1047922" s="198"/>
      <c r="N1047922" s="198"/>
      <c r="P1047922" s="2"/>
      <c r="U1047922" s="270"/>
      <c r="AA1047922" s="268"/>
      <c r="AC1047922" s="269"/>
    </row>
    <row r="1047923" spans="1:29" s="119" customFormat="1">
      <c r="A1047923" s="254"/>
      <c r="B1047923" s="198"/>
      <c r="C1047923" s="265"/>
      <c r="D1047923" s="265"/>
      <c r="E1047923" s="198"/>
      <c r="G1047923" s="198"/>
      <c r="H1047923" s="198"/>
      <c r="I1047923" s="198"/>
      <c r="J1047923" s="198"/>
      <c r="K1047923" s="198"/>
      <c r="M1047923" s="198"/>
      <c r="N1047923" s="198"/>
      <c r="P1047923" s="2"/>
      <c r="U1047923" s="270"/>
      <c r="AA1047923" s="268"/>
      <c r="AC1047923" s="269"/>
    </row>
    <row r="1047924" spans="1:29" s="119" customFormat="1">
      <c r="A1047924" s="254"/>
      <c r="B1047924" s="198"/>
      <c r="C1047924" s="265"/>
      <c r="D1047924" s="265"/>
      <c r="E1047924" s="198"/>
      <c r="G1047924" s="198"/>
      <c r="H1047924" s="198"/>
      <c r="I1047924" s="198"/>
      <c r="J1047924" s="198"/>
      <c r="K1047924" s="198"/>
      <c r="M1047924" s="198"/>
      <c r="N1047924" s="198"/>
      <c r="P1047924" s="2"/>
      <c r="U1047924" s="270"/>
      <c r="AA1047924" s="268"/>
      <c r="AC1047924" s="269"/>
    </row>
    <row r="1047925" spans="1:29" s="119" customFormat="1">
      <c r="A1047925" s="254"/>
      <c r="B1047925" s="198"/>
      <c r="C1047925" s="265"/>
      <c r="D1047925" s="265"/>
      <c r="E1047925" s="198"/>
      <c r="G1047925" s="198"/>
      <c r="H1047925" s="198"/>
      <c r="I1047925" s="198"/>
      <c r="J1047925" s="198"/>
      <c r="K1047925" s="198"/>
      <c r="M1047925" s="198"/>
      <c r="N1047925" s="198"/>
      <c r="P1047925" s="2"/>
      <c r="U1047925" s="270"/>
      <c r="AA1047925" s="268"/>
      <c r="AC1047925" s="269"/>
    </row>
    <row r="1047926" spans="1:29" s="119" customFormat="1">
      <c r="A1047926" s="254"/>
      <c r="B1047926" s="198"/>
      <c r="C1047926" s="265"/>
      <c r="D1047926" s="265"/>
      <c r="E1047926" s="198"/>
      <c r="G1047926" s="198"/>
      <c r="H1047926" s="198"/>
      <c r="I1047926" s="198"/>
      <c r="J1047926" s="198"/>
      <c r="K1047926" s="198"/>
      <c r="M1047926" s="198"/>
      <c r="N1047926" s="198"/>
      <c r="P1047926" s="2"/>
      <c r="U1047926" s="270"/>
      <c r="AA1047926" s="268"/>
      <c r="AC1047926" s="269"/>
    </row>
    <row r="1047927" spans="1:29" s="119" customFormat="1">
      <c r="A1047927" s="254"/>
      <c r="B1047927" s="198"/>
      <c r="C1047927" s="265"/>
      <c r="D1047927" s="265"/>
      <c r="E1047927" s="198"/>
      <c r="G1047927" s="198"/>
      <c r="H1047927" s="198"/>
      <c r="I1047927" s="198"/>
      <c r="J1047927" s="198"/>
      <c r="K1047927" s="198"/>
      <c r="M1047927" s="198"/>
      <c r="N1047927" s="198"/>
      <c r="P1047927" s="2"/>
      <c r="U1047927" s="270"/>
      <c r="AA1047927" s="268"/>
      <c r="AC1047927" s="269"/>
    </row>
    <row r="1047928" spans="1:29" s="119" customFormat="1">
      <c r="A1047928" s="254"/>
      <c r="B1047928" s="198"/>
      <c r="C1047928" s="265"/>
      <c r="D1047928" s="265"/>
      <c r="E1047928" s="198"/>
      <c r="G1047928" s="198"/>
      <c r="H1047928" s="198"/>
      <c r="I1047928" s="198"/>
      <c r="J1047928" s="198"/>
      <c r="K1047928" s="198"/>
      <c r="M1047928" s="198"/>
      <c r="N1047928" s="198"/>
      <c r="P1047928" s="2"/>
      <c r="U1047928" s="270"/>
      <c r="AA1047928" s="268"/>
      <c r="AC1047928" s="269"/>
    </row>
    <row r="1047929" spans="1:29" s="119" customFormat="1">
      <c r="A1047929" s="254"/>
      <c r="B1047929" s="198"/>
      <c r="C1047929" s="265"/>
      <c r="D1047929" s="265"/>
      <c r="E1047929" s="198"/>
      <c r="G1047929" s="198"/>
      <c r="H1047929" s="198"/>
      <c r="I1047929" s="198"/>
      <c r="J1047929" s="198"/>
      <c r="K1047929" s="198"/>
      <c r="M1047929" s="198"/>
      <c r="N1047929" s="198"/>
      <c r="P1047929" s="2"/>
      <c r="U1047929" s="270"/>
      <c r="AA1047929" s="268"/>
      <c r="AC1047929" s="269"/>
    </row>
    <row r="1047930" spans="1:29" s="119" customFormat="1">
      <c r="A1047930" s="254"/>
      <c r="B1047930" s="198"/>
      <c r="C1047930" s="265"/>
      <c r="D1047930" s="265"/>
      <c r="E1047930" s="198"/>
      <c r="G1047930" s="198"/>
      <c r="H1047930" s="198"/>
      <c r="I1047930" s="198"/>
      <c r="J1047930" s="198"/>
      <c r="K1047930" s="198"/>
      <c r="M1047930" s="198"/>
      <c r="N1047930" s="198"/>
      <c r="P1047930" s="2"/>
      <c r="U1047930" s="270"/>
      <c r="AA1047930" s="268"/>
      <c r="AC1047930" s="269"/>
    </row>
    <row r="1047931" spans="1:29" s="119" customFormat="1">
      <c r="A1047931" s="254"/>
      <c r="B1047931" s="198"/>
      <c r="C1047931" s="265"/>
      <c r="D1047931" s="265"/>
      <c r="E1047931" s="198"/>
      <c r="G1047931" s="198"/>
      <c r="H1047931" s="198"/>
      <c r="I1047931" s="198"/>
      <c r="J1047931" s="198"/>
      <c r="K1047931" s="198"/>
      <c r="M1047931" s="198"/>
      <c r="N1047931" s="198"/>
      <c r="P1047931" s="2"/>
      <c r="U1047931" s="270"/>
      <c r="AA1047931" s="268"/>
      <c r="AC1047931" s="269"/>
    </row>
    <row r="1047932" spans="1:29" s="119" customFormat="1">
      <c r="A1047932" s="254"/>
      <c r="B1047932" s="198"/>
      <c r="C1047932" s="265"/>
      <c r="D1047932" s="265"/>
      <c r="E1047932" s="198"/>
      <c r="G1047932" s="198"/>
      <c r="H1047932" s="198"/>
      <c r="I1047932" s="198"/>
      <c r="J1047932" s="198"/>
      <c r="K1047932" s="198"/>
      <c r="M1047932" s="198"/>
      <c r="N1047932" s="198"/>
      <c r="P1047932" s="2"/>
      <c r="U1047932" s="270"/>
      <c r="AA1047932" s="268"/>
      <c r="AC1047932" s="269"/>
    </row>
    <row r="1047933" spans="1:29" s="119" customFormat="1">
      <c r="A1047933" s="254"/>
      <c r="B1047933" s="198"/>
      <c r="C1047933" s="265"/>
      <c r="D1047933" s="265"/>
      <c r="E1047933" s="198"/>
      <c r="G1047933" s="198"/>
      <c r="H1047933" s="198"/>
      <c r="I1047933" s="198"/>
      <c r="J1047933" s="198"/>
      <c r="K1047933" s="198"/>
      <c r="M1047933" s="198"/>
      <c r="N1047933" s="198"/>
      <c r="P1047933" s="2"/>
      <c r="U1047933" s="270"/>
      <c r="AA1047933" s="268"/>
      <c r="AC1047933" s="269"/>
    </row>
    <row r="1047934" spans="1:29" s="119" customFormat="1">
      <c r="A1047934" s="254"/>
      <c r="B1047934" s="198"/>
      <c r="C1047934" s="265"/>
      <c r="D1047934" s="265"/>
      <c r="E1047934" s="198"/>
      <c r="G1047934" s="198"/>
      <c r="H1047934" s="198"/>
      <c r="I1047934" s="198"/>
      <c r="J1047934" s="198"/>
      <c r="K1047934" s="198"/>
      <c r="M1047934" s="198"/>
      <c r="N1047934" s="198"/>
      <c r="P1047934" s="2"/>
      <c r="U1047934" s="270"/>
      <c r="AA1047934" s="268"/>
      <c r="AC1047934" s="269"/>
    </row>
    <row r="1047935" spans="1:29" s="119" customFormat="1">
      <c r="A1047935" s="254"/>
      <c r="B1047935" s="198"/>
      <c r="C1047935" s="265"/>
      <c r="D1047935" s="265"/>
      <c r="E1047935" s="198"/>
      <c r="G1047935" s="198"/>
      <c r="H1047935" s="198"/>
      <c r="I1047935" s="198"/>
      <c r="J1047935" s="198"/>
      <c r="K1047935" s="198"/>
      <c r="M1047935" s="198"/>
      <c r="N1047935" s="198"/>
      <c r="P1047935" s="2"/>
      <c r="U1047935" s="270"/>
      <c r="AA1047935" s="268"/>
      <c r="AC1047935" s="269"/>
    </row>
    <row r="1047936" spans="1:29" s="119" customFormat="1">
      <c r="A1047936" s="254"/>
      <c r="B1047936" s="198"/>
      <c r="C1047936" s="265"/>
      <c r="D1047936" s="265"/>
      <c r="E1047936" s="198"/>
      <c r="G1047936" s="198"/>
      <c r="H1047936" s="198"/>
      <c r="I1047936" s="198"/>
      <c r="J1047936" s="198"/>
      <c r="K1047936" s="198"/>
      <c r="M1047936" s="198"/>
      <c r="N1047936" s="198"/>
      <c r="P1047936" s="2"/>
      <c r="U1047936" s="270"/>
      <c r="AA1047936" s="268"/>
      <c r="AC1047936" s="269"/>
    </row>
    <row r="1047937" spans="1:29" s="119" customFormat="1">
      <c r="A1047937" s="254"/>
      <c r="B1047937" s="198"/>
      <c r="C1047937" s="265"/>
      <c r="D1047937" s="265"/>
      <c r="E1047937" s="198"/>
      <c r="G1047937" s="198"/>
      <c r="H1047937" s="198"/>
      <c r="I1047937" s="198"/>
      <c r="J1047937" s="198"/>
      <c r="K1047937" s="198"/>
      <c r="M1047937" s="198"/>
      <c r="N1047937" s="198"/>
      <c r="P1047937" s="2"/>
      <c r="U1047937" s="270"/>
      <c r="AA1047937" s="268"/>
      <c r="AC1047937" s="269"/>
    </row>
    <row r="1047938" spans="1:29" s="119" customFormat="1">
      <c r="A1047938" s="254"/>
      <c r="B1047938" s="198"/>
      <c r="C1047938" s="265"/>
      <c r="D1047938" s="265"/>
      <c r="E1047938" s="198"/>
      <c r="G1047938" s="198"/>
      <c r="H1047938" s="198"/>
      <c r="I1047938" s="198"/>
      <c r="J1047938" s="198"/>
      <c r="K1047938" s="198"/>
      <c r="M1047938" s="198"/>
      <c r="N1047938" s="198"/>
      <c r="P1047938" s="2"/>
      <c r="U1047938" s="270"/>
      <c r="AA1047938" s="268"/>
      <c r="AC1047938" s="269"/>
    </row>
    <row r="1047939" spans="1:29" s="119" customFormat="1">
      <c r="A1047939" s="254"/>
      <c r="B1047939" s="198"/>
      <c r="C1047939" s="265"/>
      <c r="D1047939" s="265"/>
      <c r="E1047939" s="198"/>
      <c r="G1047939" s="198"/>
      <c r="H1047939" s="198"/>
      <c r="I1047939" s="198"/>
      <c r="J1047939" s="198"/>
      <c r="K1047939" s="198"/>
      <c r="M1047939" s="198"/>
      <c r="N1047939" s="198"/>
      <c r="P1047939" s="2"/>
      <c r="U1047939" s="270"/>
      <c r="AA1047939" s="268"/>
      <c r="AC1047939" s="269"/>
    </row>
    <row r="1047940" spans="1:29" s="119" customFormat="1">
      <c r="A1047940" s="254"/>
      <c r="B1047940" s="198"/>
      <c r="C1047940" s="265"/>
      <c r="D1047940" s="265"/>
      <c r="E1047940" s="198"/>
      <c r="G1047940" s="198"/>
      <c r="H1047940" s="198"/>
      <c r="I1047940" s="198"/>
      <c r="J1047940" s="198"/>
      <c r="K1047940" s="198"/>
      <c r="M1047940" s="198"/>
      <c r="N1047940" s="198"/>
      <c r="P1047940" s="2"/>
      <c r="U1047940" s="270"/>
      <c r="AA1047940" s="268"/>
      <c r="AC1047940" s="269"/>
    </row>
    <row r="1047941" spans="1:29" s="119" customFormat="1">
      <c r="A1047941" s="254"/>
      <c r="B1047941" s="198"/>
      <c r="C1047941" s="265"/>
      <c r="D1047941" s="265"/>
      <c r="E1047941" s="198"/>
      <c r="G1047941" s="198"/>
      <c r="H1047941" s="198"/>
      <c r="I1047941" s="198"/>
      <c r="J1047941" s="198"/>
      <c r="K1047941" s="198"/>
      <c r="M1047941" s="198"/>
      <c r="N1047941" s="198"/>
      <c r="P1047941" s="2"/>
      <c r="U1047941" s="270"/>
      <c r="AA1047941" s="268"/>
      <c r="AC1047941" s="269"/>
    </row>
    <row r="1047942" spans="1:29" s="119" customFormat="1">
      <c r="A1047942" s="254"/>
      <c r="B1047942" s="198"/>
      <c r="C1047942" s="265"/>
      <c r="D1047942" s="265"/>
      <c r="E1047942" s="198"/>
      <c r="G1047942" s="198"/>
      <c r="H1047942" s="198"/>
      <c r="I1047942" s="198"/>
      <c r="J1047942" s="198"/>
      <c r="K1047942" s="198"/>
      <c r="M1047942" s="198"/>
      <c r="N1047942" s="198"/>
      <c r="P1047942" s="2"/>
      <c r="U1047942" s="270"/>
      <c r="AA1047942" s="268"/>
      <c r="AC1047942" s="269"/>
    </row>
    <row r="1047943" spans="1:29" s="119" customFormat="1">
      <c r="A1047943" s="254"/>
      <c r="B1047943" s="198"/>
      <c r="C1047943" s="265"/>
      <c r="D1047943" s="265"/>
      <c r="E1047943" s="198"/>
      <c r="G1047943" s="198"/>
      <c r="H1047943" s="198"/>
      <c r="I1047943" s="198"/>
      <c r="J1047943" s="198"/>
      <c r="K1047943" s="198"/>
      <c r="M1047943" s="198"/>
      <c r="N1047943" s="198"/>
      <c r="P1047943" s="2"/>
      <c r="U1047943" s="270"/>
      <c r="AA1047943" s="268"/>
      <c r="AC1047943" s="269"/>
    </row>
    <row r="1047944" spans="1:29" s="119" customFormat="1">
      <c r="A1047944" s="254"/>
      <c r="B1047944" s="198"/>
      <c r="C1047944" s="265"/>
      <c r="D1047944" s="265"/>
      <c r="E1047944" s="198"/>
      <c r="G1047944" s="198"/>
      <c r="H1047944" s="198"/>
      <c r="I1047944" s="198"/>
      <c r="J1047944" s="198"/>
      <c r="K1047944" s="198"/>
      <c r="M1047944" s="198"/>
      <c r="N1047944" s="198"/>
      <c r="P1047944" s="2"/>
      <c r="U1047944" s="270"/>
      <c r="AA1047944" s="268"/>
      <c r="AC1047944" s="269"/>
    </row>
    <row r="1047945" spans="1:29" s="119" customFormat="1">
      <c r="A1047945" s="254"/>
      <c r="B1047945" s="198"/>
      <c r="C1047945" s="265"/>
      <c r="D1047945" s="265"/>
      <c r="E1047945" s="198"/>
      <c r="G1047945" s="198"/>
      <c r="H1047945" s="198"/>
      <c r="I1047945" s="198"/>
      <c r="J1047945" s="198"/>
      <c r="K1047945" s="198"/>
      <c r="M1047945" s="198"/>
      <c r="N1047945" s="198"/>
      <c r="P1047945" s="2"/>
      <c r="U1047945" s="270"/>
      <c r="AA1047945" s="268"/>
      <c r="AC1047945" s="269"/>
    </row>
    <row r="1047946" spans="1:29" s="119" customFormat="1">
      <c r="A1047946" s="254"/>
      <c r="B1047946" s="198"/>
      <c r="C1047946" s="265"/>
      <c r="D1047946" s="265"/>
      <c r="E1047946" s="198"/>
      <c r="G1047946" s="198"/>
      <c r="H1047946" s="198"/>
      <c r="I1047946" s="198"/>
      <c r="J1047946" s="198"/>
      <c r="K1047946" s="198"/>
      <c r="M1047946" s="198"/>
      <c r="N1047946" s="198"/>
      <c r="P1047946" s="2"/>
      <c r="U1047946" s="270"/>
      <c r="AA1047946" s="268"/>
      <c r="AC1047946" s="269"/>
    </row>
    <row r="1047947" spans="1:29" s="119" customFormat="1">
      <c r="A1047947" s="254"/>
      <c r="B1047947" s="198"/>
      <c r="C1047947" s="265"/>
      <c r="D1047947" s="265"/>
      <c r="E1047947" s="198"/>
      <c r="G1047947" s="198"/>
      <c r="H1047947" s="198"/>
      <c r="I1047947" s="198"/>
      <c r="J1047947" s="198"/>
      <c r="K1047947" s="198"/>
      <c r="M1047947" s="198"/>
      <c r="N1047947" s="198"/>
      <c r="P1047947" s="2"/>
      <c r="U1047947" s="270"/>
      <c r="AA1047947" s="268"/>
      <c r="AC1047947" s="269"/>
    </row>
    <row r="1047948" spans="1:29" s="119" customFormat="1">
      <c r="A1047948" s="254"/>
      <c r="B1047948" s="198"/>
      <c r="C1047948" s="265"/>
      <c r="D1047948" s="265"/>
      <c r="E1047948" s="198"/>
      <c r="G1047948" s="198"/>
      <c r="H1047948" s="198"/>
      <c r="I1047948" s="198"/>
      <c r="J1047948" s="198"/>
      <c r="K1047948" s="198"/>
      <c r="M1047948" s="198"/>
      <c r="N1047948" s="198"/>
      <c r="P1047948" s="2"/>
      <c r="U1047948" s="270"/>
      <c r="AA1047948" s="268"/>
      <c r="AC1047948" s="269"/>
    </row>
    <row r="1047949" spans="1:29" s="119" customFormat="1">
      <c r="A1047949" s="254"/>
      <c r="B1047949" s="198"/>
      <c r="C1047949" s="265"/>
      <c r="D1047949" s="265"/>
      <c r="E1047949" s="198"/>
      <c r="G1047949" s="198"/>
      <c r="H1047949" s="198"/>
      <c r="I1047949" s="198"/>
      <c r="J1047949" s="198"/>
      <c r="K1047949" s="198"/>
      <c r="M1047949" s="198"/>
      <c r="N1047949" s="198"/>
      <c r="P1047949" s="2"/>
      <c r="U1047949" s="270"/>
      <c r="AA1047949" s="268"/>
      <c r="AC1047949" s="269"/>
    </row>
    <row r="1047950" spans="1:29" s="119" customFormat="1">
      <c r="A1047950" s="254"/>
      <c r="B1047950" s="198"/>
      <c r="C1047950" s="265"/>
      <c r="D1047950" s="265"/>
      <c r="E1047950" s="198"/>
      <c r="G1047950" s="198"/>
      <c r="H1047950" s="198"/>
      <c r="I1047950" s="198"/>
      <c r="J1047950" s="198"/>
      <c r="K1047950" s="198"/>
      <c r="M1047950" s="198"/>
      <c r="N1047950" s="198"/>
      <c r="P1047950" s="2"/>
      <c r="U1047950" s="270"/>
      <c r="AA1047950" s="268"/>
      <c r="AC1047950" s="269"/>
    </row>
    <row r="1047951" spans="1:29" s="119" customFormat="1">
      <c r="A1047951" s="254"/>
      <c r="B1047951" s="198"/>
      <c r="C1047951" s="265"/>
      <c r="D1047951" s="265"/>
      <c r="E1047951" s="198"/>
      <c r="G1047951" s="198"/>
      <c r="H1047951" s="198"/>
      <c r="I1047951" s="198"/>
      <c r="J1047951" s="198"/>
      <c r="K1047951" s="198"/>
      <c r="M1047951" s="198"/>
      <c r="N1047951" s="198"/>
      <c r="P1047951" s="2"/>
      <c r="U1047951" s="270"/>
      <c r="AA1047951" s="268"/>
      <c r="AC1047951" s="269"/>
    </row>
    <row r="1047952" spans="1:29" s="119" customFormat="1">
      <c r="A1047952" s="254"/>
      <c r="B1047952" s="198"/>
      <c r="C1047952" s="265"/>
      <c r="D1047952" s="265"/>
      <c r="E1047952" s="198"/>
      <c r="G1047952" s="198"/>
      <c r="H1047952" s="198"/>
      <c r="I1047952" s="198"/>
      <c r="J1047952" s="198"/>
      <c r="K1047952" s="198"/>
      <c r="M1047952" s="198"/>
      <c r="N1047952" s="198"/>
      <c r="P1047952" s="2"/>
      <c r="U1047952" s="270"/>
      <c r="AA1047952" s="268"/>
      <c r="AC1047952" s="269"/>
    </row>
    <row r="1047953" spans="1:29" s="119" customFormat="1">
      <c r="A1047953" s="254"/>
      <c r="B1047953" s="198"/>
      <c r="C1047953" s="265"/>
      <c r="D1047953" s="265"/>
      <c r="E1047953" s="198"/>
      <c r="G1047953" s="198"/>
      <c r="H1047953" s="198"/>
      <c r="I1047953" s="198"/>
      <c r="J1047953" s="198"/>
      <c r="K1047953" s="198"/>
      <c r="M1047953" s="198"/>
      <c r="N1047953" s="198"/>
      <c r="P1047953" s="2"/>
      <c r="U1047953" s="270"/>
      <c r="AA1047953" s="268"/>
      <c r="AC1047953" s="269"/>
    </row>
    <row r="1047954" spans="1:29" s="119" customFormat="1">
      <c r="A1047954" s="254"/>
      <c r="B1047954" s="198"/>
      <c r="C1047954" s="265"/>
      <c r="D1047954" s="265"/>
      <c r="E1047954" s="198"/>
      <c r="G1047954" s="198"/>
      <c r="H1047954" s="198"/>
      <c r="I1047954" s="198"/>
      <c r="J1047954" s="198"/>
      <c r="K1047954" s="198"/>
      <c r="M1047954" s="198"/>
      <c r="N1047954" s="198"/>
      <c r="P1047954" s="2"/>
      <c r="U1047954" s="270"/>
      <c r="AA1047954" s="268"/>
      <c r="AC1047954" s="269"/>
    </row>
    <row r="1047955" spans="1:29" s="119" customFormat="1">
      <c r="A1047955" s="254"/>
      <c r="B1047955" s="198"/>
      <c r="C1047955" s="265"/>
      <c r="D1047955" s="265"/>
      <c r="E1047955" s="198"/>
      <c r="G1047955" s="198"/>
      <c r="H1047955" s="198"/>
      <c r="I1047955" s="198"/>
      <c r="J1047955" s="198"/>
      <c r="K1047955" s="198"/>
      <c r="M1047955" s="198"/>
      <c r="N1047955" s="198"/>
      <c r="P1047955" s="2"/>
      <c r="U1047955" s="270"/>
      <c r="AA1047955" s="268"/>
      <c r="AC1047955" s="269"/>
    </row>
    <row r="1047956" spans="1:29" s="119" customFormat="1">
      <c r="A1047956" s="254"/>
      <c r="B1047956" s="198"/>
      <c r="C1047956" s="265"/>
      <c r="D1047956" s="265"/>
      <c r="E1047956" s="198"/>
      <c r="G1047956" s="198"/>
      <c r="H1047956" s="198"/>
      <c r="I1047956" s="198"/>
      <c r="J1047956" s="198"/>
      <c r="K1047956" s="198"/>
      <c r="M1047956" s="198"/>
      <c r="N1047956" s="198"/>
      <c r="P1047956" s="2"/>
      <c r="U1047956" s="270"/>
      <c r="AA1047956" s="268"/>
      <c r="AC1047956" s="269"/>
    </row>
    <row r="1047957" spans="1:29" s="119" customFormat="1">
      <c r="A1047957" s="254"/>
      <c r="B1047957" s="198"/>
      <c r="C1047957" s="265"/>
      <c r="D1047957" s="265"/>
      <c r="E1047957" s="198"/>
      <c r="G1047957" s="198"/>
      <c r="H1047957" s="198"/>
      <c r="I1047957" s="198"/>
      <c r="J1047957" s="198"/>
      <c r="K1047957" s="198"/>
      <c r="M1047957" s="198"/>
      <c r="N1047957" s="198"/>
      <c r="P1047957" s="2"/>
      <c r="U1047957" s="270"/>
      <c r="AA1047957" s="268"/>
      <c r="AC1047957" s="269"/>
    </row>
    <row r="1047958" spans="1:29" s="119" customFormat="1">
      <c r="A1047958" s="254"/>
      <c r="B1047958" s="198"/>
      <c r="C1047958" s="265"/>
      <c r="D1047958" s="265"/>
      <c r="E1047958" s="198"/>
      <c r="G1047958" s="198"/>
      <c r="H1047958" s="198"/>
      <c r="I1047958" s="198"/>
      <c r="J1047958" s="198"/>
      <c r="K1047958" s="198"/>
      <c r="M1047958" s="198"/>
      <c r="N1047958" s="198"/>
      <c r="P1047958" s="2"/>
      <c r="U1047958" s="270"/>
      <c r="AA1047958" s="268"/>
      <c r="AC1047958" s="269"/>
    </row>
    <row r="1047959" spans="1:29" s="119" customFormat="1">
      <c r="A1047959" s="254"/>
      <c r="B1047959" s="198"/>
      <c r="C1047959" s="265"/>
      <c r="D1047959" s="265"/>
      <c r="E1047959" s="198"/>
      <c r="G1047959" s="198"/>
      <c r="H1047959" s="198"/>
      <c r="I1047959" s="198"/>
      <c r="J1047959" s="198"/>
      <c r="K1047959" s="198"/>
      <c r="M1047959" s="198"/>
      <c r="N1047959" s="198"/>
      <c r="P1047959" s="2"/>
      <c r="U1047959" s="270"/>
      <c r="AA1047959" s="268"/>
      <c r="AC1047959" s="269"/>
    </row>
    <row r="1047960" spans="1:29" s="119" customFormat="1">
      <c r="A1047960" s="254"/>
      <c r="B1047960" s="198"/>
      <c r="C1047960" s="265"/>
      <c r="D1047960" s="265"/>
      <c r="E1047960" s="198"/>
      <c r="G1047960" s="198"/>
      <c r="H1047960" s="198"/>
      <c r="I1047960" s="198"/>
      <c r="J1047960" s="198"/>
      <c r="K1047960" s="198"/>
      <c r="M1047960" s="198"/>
      <c r="N1047960" s="198"/>
      <c r="P1047960" s="2"/>
      <c r="U1047960" s="270"/>
      <c r="AA1047960" s="268"/>
      <c r="AC1047960" s="269"/>
    </row>
    <row r="1047961" spans="1:29" s="119" customFormat="1">
      <c r="A1047961" s="254"/>
      <c r="B1047961" s="198"/>
      <c r="C1047961" s="265"/>
      <c r="D1047961" s="265"/>
      <c r="E1047961" s="198"/>
      <c r="G1047961" s="198"/>
      <c r="H1047961" s="198"/>
      <c r="I1047961" s="198"/>
      <c r="J1047961" s="198"/>
      <c r="K1047961" s="198"/>
      <c r="M1047961" s="198"/>
      <c r="N1047961" s="198"/>
      <c r="P1047961" s="2"/>
      <c r="U1047961" s="270"/>
      <c r="AA1047961" s="268"/>
      <c r="AC1047961" s="269"/>
    </row>
    <row r="1047962" spans="1:29" s="119" customFormat="1">
      <c r="A1047962" s="254"/>
      <c r="B1047962" s="198"/>
      <c r="C1047962" s="265"/>
      <c r="D1047962" s="265"/>
      <c r="E1047962" s="198"/>
      <c r="G1047962" s="198"/>
      <c r="H1047962" s="198"/>
      <c r="I1047962" s="198"/>
      <c r="J1047962" s="198"/>
      <c r="K1047962" s="198"/>
      <c r="M1047962" s="198"/>
      <c r="N1047962" s="198"/>
      <c r="P1047962" s="2"/>
      <c r="U1047962" s="270"/>
      <c r="AA1047962" s="268"/>
      <c r="AC1047962" s="269"/>
    </row>
    <row r="1047963" spans="1:29" s="119" customFormat="1">
      <c r="A1047963" s="254"/>
      <c r="B1047963" s="198"/>
      <c r="C1047963" s="265"/>
      <c r="D1047963" s="265"/>
      <c r="E1047963" s="198"/>
      <c r="G1047963" s="198"/>
      <c r="H1047963" s="198"/>
      <c r="I1047963" s="198"/>
      <c r="J1047963" s="198"/>
      <c r="K1047963" s="198"/>
      <c r="M1047963" s="198"/>
      <c r="N1047963" s="198"/>
      <c r="P1047963" s="2"/>
      <c r="U1047963" s="270"/>
      <c r="AA1047963" s="268"/>
      <c r="AC1047963" s="269"/>
    </row>
    <row r="1047964" spans="1:29" s="119" customFormat="1">
      <c r="A1047964" s="254"/>
      <c r="B1047964" s="198"/>
      <c r="C1047964" s="265"/>
      <c r="D1047964" s="265"/>
      <c r="E1047964" s="198"/>
      <c r="G1047964" s="198"/>
      <c r="H1047964" s="198"/>
      <c r="I1047964" s="198"/>
      <c r="J1047964" s="198"/>
      <c r="K1047964" s="198"/>
      <c r="M1047964" s="198"/>
      <c r="N1047964" s="198"/>
      <c r="P1047964" s="2"/>
      <c r="U1047964" s="270"/>
      <c r="AA1047964" s="268"/>
      <c r="AC1047964" s="269"/>
    </row>
    <row r="1047965" spans="1:29" s="119" customFormat="1">
      <c r="A1047965" s="254"/>
      <c r="B1047965" s="198"/>
      <c r="C1047965" s="265"/>
      <c r="D1047965" s="265"/>
      <c r="E1047965" s="198"/>
      <c r="G1047965" s="198"/>
      <c r="H1047965" s="198"/>
      <c r="I1047965" s="198"/>
      <c r="J1047965" s="198"/>
      <c r="K1047965" s="198"/>
      <c r="M1047965" s="198"/>
      <c r="N1047965" s="198"/>
      <c r="P1047965" s="2"/>
      <c r="U1047965" s="270"/>
      <c r="AA1047965" s="268"/>
      <c r="AC1047965" s="269"/>
    </row>
    <row r="1047966" spans="1:29" s="119" customFormat="1">
      <c r="A1047966" s="254"/>
      <c r="B1047966" s="198"/>
      <c r="C1047966" s="265"/>
      <c r="D1047966" s="265"/>
      <c r="E1047966" s="198"/>
      <c r="G1047966" s="198"/>
      <c r="H1047966" s="198"/>
      <c r="I1047966" s="198"/>
      <c r="J1047966" s="198"/>
      <c r="K1047966" s="198"/>
      <c r="M1047966" s="198"/>
      <c r="N1047966" s="198"/>
      <c r="P1047966" s="2"/>
      <c r="U1047966" s="270"/>
      <c r="AA1047966" s="268"/>
      <c r="AC1047966" s="269"/>
    </row>
    <row r="1047967" spans="1:29" s="119" customFormat="1">
      <c r="A1047967" s="254"/>
      <c r="B1047967" s="198"/>
      <c r="C1047967" s="265"/>
      <c r="D1047967" s="265"/>
      <c r="E1047967" s="198"/>
      <c r="G1047967" s="198"/>
      <c r="H1047967" s="198"/>
      <c r="I1047967" s="198"/>
      <c r="J1047967" s="198"/>
      <c r="K1047967" s="198"/>
      <c r="M1047967" s="198"/>
      <c r="N1047967" s="198"/>
      <c r="P1047967" s="2"/>
      <c r="U1047967" s="270"/>
      <c r="AA1047967" s="268"/>
      <c r="AC1047967" s="269"/>
    </row>
    <row r="1047968" spans="1:29" s="119" customFormat="1">
      <c r="A1047968" s="254"/>
      <c r="B1047968" s="198"/>
      <c r="C1047968" s="265"/>
      <c r="D1047968" s="265"/>
      <c r="E1047968" s="198"/>
      <c r="G1047968" s="198"/>
      <c r="H1047968" s="198"/>
      <c r="I1047968" s="198"/>
      <c r="J1047968" s="198"/>
      <c r="K1047968" s="198"/>
      <c r="M1047968" s="198"/>
      <c r="N1047968" s="198"/>
      <c r="P1047968" s="2"/>
      <c r="U1047968" s="270"/>
      <c r="AA1047968" s="268"/>
      <c r="AC1047968" s="269"/>
    </row>
    <row r="1047969" spans="1:29" s="119" customFormat="1">
      <c r="A1047969" s="254"/>
      <c r="B1047969" s="198"/>
      <c r="C1047969" s="265"/>
      <c r="D1047969" s="265"/>
      <c r="E1047969" s="198"/>
      <c r="G1047969" s="198"/>
      <c r="H1047969" s="198"/>
      <c r="I1047969" s="198"/>
      <c r="J1047969" s="198"/>
      <c r="K1047969" s="198"/>
      <c r="M1047969" s="198"/>
      <c r="N1047969" s="198"/>
      <c r="P1047969" s="2"/>
      <c r="U1047969" s="270"/>
      <c r="AA1047969" s="268"/>
      <c r="AC1047969" s="269"/>
    </row>
    <row r="1047970" spans="1:29" s="119" customFormat="1">
      <c r="A1047970" s="254"/>
      <c r="B1047970" s="198"/>
      <c r="C1047970" s="265"/>
      <c r="D1047970" s="265"/>
      <c r="E1047970" s="198"/>
      <c r="G1047970" s="198"/>
      <c r="H1047970" s="198"/>
      <c r="I1047970" s="198"/>
      <c r="J1047970" s="198"/>
      <c r="K1047970" s="198"/>
      <c r="M1047970" s="198"/>
      <c r="N1047970" s="198"/>
      <c r="P1047970" s="2"/>
      <c r="U1047970" s="270"/>
      <c r="AA1047970" s="268"/>
      <c r="AC1047970" s="269"/>
    </row>
    <row r="1047971" spans="1:29" s="119" customFormat="1">
      <c r="A1047971" s="254"/>
      <c r="B1047971" s="198"/>
      <c r="C1047971" s="265"/>
      <c r="D1047971" s="265"/>
      <c r="E1047971" s="198"/>
      <c r="G1047971" s="198"/>
      <c r="H1047971" s="198"/>
      <c r="I1047971" s="198"/>
      <c r="J1047971" s="198"/>
      <c r="K1047971" s="198"/>
      <c r="M1047971" s="198"/>
      <c r="N1047971" s="198"/>
      <c r="P1047971" s="2"/>
      <c r="U1047971" s="270"/>
      <c r="AA1047971" s="268"/>
      <c r="AC1047971" s="269"/>
    </row>
    <row r="1047972" spans="1:29" s="119" customFormat="1">
      <c r="A1047972" s="254"/>
      <c r="B1047972" s="198"/>
      <c r="C1047972" s="265"/>
      <c r="D1047972" s="265"/>
      <c r="E1047972" s="198"/>
      <c r="G1047972" s="198"/>
      <c r="H1047972" s="198"/>
      <c r="I1047972" s="198"/>
      <c r="J1047972" s="198"/>
      <c r="K1047972" s="198"/>
      <c r="M1047972" s="198"/>
      <c r="N1047972" s="198"/>
      <c r="P1047972" s="2"/>
      <c r="U1047972" s="270"/>
      <c r="AA1047972" s="268"/>
      <c r="AC1047972" s="269"/>
    </row>
    <row r="1047973" spans="1:29" s="119" customFormat="1">
      <c r="A1047973" s="254"/>
      <c r="B1047973" s="198"/>
      <c r="C1047973" s="265"/>
      <c r="D1047973" s="265"/>
      <c r="E1047973" s="198"/>
      <c r="G1047973" s="198"/>
      <c r="H1047973" s="198"/>
      <c r="I1047973" s="198"/>
      <c r="J1047973" s="198"/>
      <c r="K1047973" s="198"/>
      <c r="M1047973" s="198"/>
      <c r="N1047973" s="198"/>
      <c r="P1047973" s="2"/>
      <c r="U1047973" s="270"/>
      <c r="AA1047973" s="268"/>
      <c r="AC1047973" s="269"/>
    </row>
    <row r="1047974" spans="1:29" s="119" customFormat="1">
      <c r="A1047974" s="254"/>
      <c r="B1047974" s="198"/>
      <c r="C1047974" s="265"/>
      <c r="D1047974" s="265"/>
      <c r="E1047974" s="198"/>
      <c r="G1047974" s="198"/>
      <c r="H1047974" s="198"/>
      <c r="I1047974" s="198"/>
      <c r="J1047974" s="198"/>
      <c r="K1047974" s="198"/>
      <c r="M1047974" s="198"/>
      <c r="N1047974" s="198"/>
      <c r="P1047974" s="2"/>
      <c r="U1047974" s="270"/>
      <c r="AA1047974" s="268"/>
      <c r="AC1047974" s="269"/>
    </row>
    <row r="1047975" spans="1:29" s="119" customFormat="1">
      <c r="A1047975" s="254"/>
      <c r="B1047975" s="198"/>
      <c r="C1047975" s="265"/>
      <c r="D1047975" s="265"/>
      <c r="E1047975" s="198"/>
      <c r="G1047975" s="198"/>
      <c r="H1047975" s="198"/>
      <c r="I1047975" s="198"/>
      <c r="J1047975" s="198"/>
      <c r="K1047975" s="198"/>
      <c r="M1047975" s="198"/>
      <c r="N1047975" s="198"/>
      <c r="P1047975" s="2"/>
      <c r="U1047975" s="270"/>
      <c r="AA1047975" s="268"/>
      <c r="AC1047975" s="269"/>
    </row>
    <row r="1047976" spans="1:29" s="119" customFormat="1">
      <c r="A1047976" s="254"/>
      <c r="B1047976" s="198"/>
      <c r="C1047976" s="265"/>
      <c r="D1047976" s="265"/>
      <c r="E1047976" s="198"/>
      <c r="G1047976" s="198"/>
      <c r="H1047976" s="198"/>
      <c r="I1047976" s="198"/>
      <c r="J1047976" s="198"/>
      <c r="K1047976" s="198"/>
      <c r="M1047976" s="198"/>
      <c r="N1047976" s="198"/>
      <c r="P1047976" s="2"/>
      <c r="U1047976" s="270"/>
      <c r="AA1047976" s="268"/>
      <c r="AC1047976" s="269"/>
    </row>
    <row r="1047977" spans="1:29" s="119" customFormat="1">
      <c r="A1047977" s="254"/>
      <c r="B1047977" s="198"/>
      <c r="C1047977" s="265"/>
      <c r="D1047977" s="265"/>
      <c r="E1047977" s="198"/>
      <c r="G1047977" s="198"/>
      <c r="H1047977" s="198"/>
      <c r="I1047977" s="198"/>
      <c r="J1047977" s="198"/>
      <c r="K1047977" s="198"/>
      <c r="M1047977" s="198"/>
      <c r="N1047977" s="198"/>
      <c r="P1047977" s="2"/>
      <c r="U1047977" s="270"/>
      <c r="AA1047977" s="268"/>
      <c r="AC1047977" s="269"/>
    </row>
    <row r="1047978" spans="1:29" s="119" customFormat="1">
      <c r="A1047978" s="254"/>
      <c r="B1047978" s="198"/>
      <c r="C1047978" s="265"/>
      <c r="D1047978" s="265"/>
      <c r="E1047978" s="198"/>
      <c r="G1047978" s="198"/>
      <c r="H1047978" s="198"/>
      <c r="I1047978" s="198"/>
      <c r="J1047978" s="198"/>
      <c r="K1047978" s="198"/>
      <c r="M1047978" s="198"/>
      <c r="N1047978" s="198"/>
      <c r="P1047978" s="2"/>
      <c r="U1047978" s="270"/>
      <c r="AA1047978" s="268"/>
      <c r="AC1047978" s="269"/>
    </row>
    <row r="1047979" spans="1:29" s="119" customFormat="1">
      <c r="A1047979" s="254"/>
      <c r="B1047979" s="198"/>
      <c r="C1047979" s="265"/>
      <c r="D1047979" s="265"/>
      <c r="E1047979" s="198"/>
      <c r="G1047979" s="198"/>
      <c r="H1047979" s="198"/>
      <c r="I1047979" s="198"/>
      <c r="J1047979" s="198"/>
      <c r="K1047979" s="198"/>
      <c r="M1047979" s="198"/>
      <c r="N1047979" s="198"/>
      <c r="P1047979" s="2"/>
      <c r="U1047979" s="270"/>
      <c r="AA1047979" s="268"/>
      <c r="AC1047979" s="269"/>
    </row>
    <row r="1047980" spans="1:29" s="119" customFormat="1">
      <c r="A1047980" s="254"/>
      <c r="B1047980" s="198"/>
      <c r="C1047980" s="265"/>
      <c r="D1047980" s="265"/>
      <c r="E1047980" s="198"/>
      <c r="G1047980" s="198"/>
      <c r="H1047980" s="198"/>
      <c r="I1047980" s="198"/>
      <c r="J1047980" s="198"/>
      <c r="K1047980" s="198"/>
      <c r="M1047980" s="198"/>
      <c r="N1047980" s="198"/>
      <c r="P1047980" s="2"/>
      <c r="U1047980" s="270"/>
      <c r="AA1047980" s="268"/>
      <c r="AC1047980" s="269"/>
    </row>
    <row r="1047981" spans="1:29" s="119" customFormat="1">
      <c r="A1047981" s="254"/>
      <c r="B1047981" s="198"/>
      <c r="C1047981" s="265"/>
      <c r="D1047981" s="265"/>
      <c r="E1047981" s="198"/>
      <c r="G1047981" s="198"/>
      <c r="H1047981" s="198"/>
      <c r="I1047981" s="198"/>
      <c r="J1047981" s="198"/>
      <c r="K1047981" s="198"/>
      <c r="M1047981" s="198"/>
      <c r="N1047981" s="198"/>
      <c r="P1047981" s="2"/>
      <c r="U1047981" s="270"/>
      <c r="AA1047981" s="268"/>
      <c r="AC1047981" s="269"/>
    </row>
    <row r="1047982" spans="1:29" s="119" customFormat="1">
      <c r="A1047982" s="254"/>
      <c r="B1047982" s="198"/>
      <c r="C1047982" s="265"/>
      <c r="D1047982" s="265"/>
      <c r="E1047982" s="198"/>
      <c r="G1047982" s="198"/>
      <c r="H1047982" s="198"/>
      <c r="I1047982" s="198"/>
      <c r="J1047982" s="198"/>
      <c r="K1047982" s="198"/>
      <c r="M1047982" s="198"/>
      <c r="N1047982" s="198"/>
      <c r="P1047982" s="2"/>
      <c r="U1047982" s="270"/>
      <c r="AA1047982" s="268"/>
      <c r="AC1047982" s="269"/>
    </row>
    <row r="1047983" spans="1:29" s="119" customFormat="1">
      <c r="A1047983" s="254"/>
      <c r="B1047983" s="198"/>
      <c r="C1047983" s="265"/>
      <c r="D1047983" s="265"/>
      <c r="E1047983" s="198"/>
      <c r="G1047983" s="198"/>
      <c r="H1047983" s="198"/>
      <c r="I1047983" s="198"/>
      <c r="J1047983" s="198"/>
      <c r="K1047983" s="198"/>
      <c r="M1047983" s="198"/>
      <c r="N1047983" s="198"/>
      <c r="P1047983" s="2"/>
      <c r="U1047983" s="270"/>
      <c r="AA1047983" s="268"/>
      <c r="AC1047983" s="269"/>
    </row>
    <row r="1047984" spans="1:29" s="119" customFormat="1">
      <c r="A1047984" s="254"/>
      <c r="B1047984" s="198"/>
      <c r="C1047984" s="265"/>
      <c r="D1047984" s="265"/>
      <c r="E1047984" s="198"/>
      <c r="G1047984" s="198"/>
      <c r="H1047984" s="198"/>
      <c r="I1047984" s="198"/>
      <c r="J1047984" s="198"/>
      <c r="K1047984" s="198"/>
      <c r="M1047984" s="198"/>
      <c r="N1047984" s="198"/>
      <c r="P1047984" s="2"/>
      <c r="U1047984" s="270"/>
      <c r="AA1047984" s="268"/>
      <c r="AC1047984" s="269"/>
    </row>
    <row r="1047985" spans="1:29" s="119" customFormat="1">
      <c r="A1047985" s="254"/>
      <c r="B1047985" s="198"/>
      <c r="C1047985" s="265"/>
      <c r="D1047985" s="265"/>
      <c r="E1047985" s="198"/>
      <c r="G1047985" s="198"/>
      <c r="H1047985" s="198"/>
      <c r="I1047985" s="198"/>
      <c r="J1047985" s="198"/>
      <c r="K1047985" s="198"/>
      <c r="M1047985" s="198"/>
      <c r="N1047985" s="198"/>
      <c r="P1047985" s="2"/>
      <c r="U1047985" s="270"/>
      <c r="AA1047985" s="268"/>
      <c r="AC1047985" s="269"/>
    </row>
    <row r="1047986" spans="1:29" s="119" customFormat="1">
      <c r="A1047986" s="254"/>
      <c r="B1047986" s="198"/>
      <c r="C1047986" s="265"/>
      <c r="D1047986" s="265"/>
      <c r="E1047986" s="198"/>
      <c r="G1047986" s="198"/>
      <c r="H1047986" s="198"/>
      <c r="I1047986" s="198"/>
      <c r="J1047986" s="198"/>
      <c r="K1047986" s="198"/>
      <c r="M1047986" s="198"/>
      <c r="N1047986" s="198"/>
      <c r="P1047986" s="2"/>
      <c r="U1047986" s="270"/>
      <c r="AA1047986" s="268"/>
      <c r="AC1047986" s="269"/>
    </row>
    <row r="1047987" spans="1:29" s="119" customFormat="1">
      <c r="A1047987" s="254"/>
      <c r="B1047987" s="198"/>
      <c r="C1047987" s="265"/>
      <c r="D1047987" s="265"/>
      <c r="E1047987" s="198"/>
      <c r="G1047987" s="198"/>
      <c r="H1047987" s="198"/>
      <c r="I1047987" s="198"/>
      <c r="J1047987" s="198"/>
      <c r="K1047987" s="198"/>
      <c r="M1047987" s="198"/>
      <c r="N1047987" s="198"/>
      <c r="P1047987" s="2"/>
      <c r="U1047987" s="270"/>
      <c r="AA1047987" s="268"/>
      <c r="AC1047987" s="269"/>
    </row>
    <row r="1047988" spans="1:29" s="119" customFormat="1">
      <c r="A1047988" s="254"/>
      <c r="B1047988" s="198"/>
      <c r="C1047988" s="265"/>
      <c r="D1047988" s="265"/>
      <c r="E1047988" s="198"/>
      <c r="G1047988" s="198"/>
      <c r="H1047988" s="198"/>
      <c r="I1047988" s="198"/>
      <c r="J1047988" s="198"/>
      <c r="K1047988" s="198"/>
      <c r="M1047988" s="198"/>
      <c r="N1047988" s="198"/>
      <c r="P1047988" s="2"/>
      <c r="U1047988" s="270"/>
      <c r="AA1047988" s="268"/>
      <c r="AC1047988" s="269"/>
    </row>
    <row r="1047989" spans="1:29" s="119" customFormat="1">
      <c r="A1047989" s="254"/>
      <c r="B1047989" s="198"/>
      <c r="C1047989" s="265"/>
      <c r="D1047989" s="265"/>
      <c r="E1047989" s="198"/>
      <c r="G1047989" s="198"/>
      <c r="H1047989" s="198"/>
      <c r="I1047989" s="198"/>
      <c r="J1047989" s="198"/>
      <c r="K1047989" s="198"/>
      <c r="M1047989" s="198"/>
      <c r="N1047989" s="198"/>
      <c r="P1047989" s="2"/>
      <c r="U1047989" s="270"/>
      <c r="AA1047989" s="268"/>
      <c r="AC1047989" s="269"/>
    </row>
    <row r="1047990" spans="1:29" s="119" customFormat="1">
      <c r="A1047990" s="254"/>
      <c r="B1047990" s="198"/>
      <c r="C1047990" s="265"/>
      <c r="D1047990" s="265"/>
      <c r="E1047990" s="198"/>
      <c r="G1047990" s="198"/>
      <c r="H1047990" s="198"/>
      <c r="I1047990" s="198"/>
      <c r="J1047990" s="198"/>
      <c r="K1047990" s="198"/>
      <c r="M1047990" s="198"/>
      <c r="N1047990" s="198"/>
      <c r="P1047990" s="2"/>
      <c r="U1047990" s="270"/>
      <c r="AA1047990" s="268"/>
      <c r="AC1047990" s="269"/>
    </row>
    <row r="1047991" spans="1:29" s="119" customFormat="1">
      <c r="A1047991" s="254"/>
      <c r="B1047991" s="198"/>
      <c r="C1047991" s="265"/>
      <c r="D1047991" s="265"/>
      <c r="E1047991" s="198"/>
      <c r="G1047991" s="198"/>
      <c r="H1047991" s="198"/>
      <c r="I1047991" s="198"/>
      <c r="J1047991" s="198"/>
      <c r="K1047991" s="198"/>
      <c r="M1047991" s="198"/>
      <c r="N1047991" s="198"/>
      <c r="P1047991" s="2"/>
      <c r="U1047991" s="270"/>
      <c r="AA1047991" s="268"/>
      <c r="AC1047991" s="269"/>
    </row>
    <row r="1047992" spans="1:29" s="119" customFormat="1">
      <c r="A1047992" s="254"/>
      <c r="B1047992" s="198"/>
      <c r="C1047992" s="265"/>
      <c r="D1047992" s="265"/>
      <c r="E1047992" s="198"/>
      <c r="G1047992" s="198"/>
      <c r="H1047992" s="198"/>
      <c r="I1047992" s="198"/>
      <c r="J1047992" s="198"/>
      <c r="K1047992" s="198"/>
      <c r="M1047992" s="198"/>
      <c r="N1047992" s="198"/>
      <c r="P1047992" s="2"/>
      <c r="U1047992" s="270"/>
      <c r="AA1047992" s="268"/>
      <c r="AC1047992" s="269"/>
    </row>
    <row r="1047993" spans="1:29" s="119" customFormat="1">
      <c r="A1047993" s="254"/>
      <c r="B1047993" s="198"/>
      <c r="C1047993" s="265"/>
      <c r="D1047993" s="265"/>
      <c r="E1047993" s="198"/>
      <c r="G1047993" s="198"/>
      <c r="H1047993" s="198"/>
      <c r="I1047993" s="198"/>
      <c r="J1047993" s="198"/>
      <c r="K1047993" s="198"/>
      <c r="M1047993" s="198"/>
      <c r="N1047993" s="198"/>
      <c r="P1047993" s="2"/>
      <c r="U1047993" s="270"/>
      <c r="AA1047993" s="268"/>
      <c r="AC1047993" s="269"/>
    </row>
    <row r="1047994" spans="1:29" s="119" customFormat="1">
      <c r="A1047994" s="254"/>
      <c r="B1047994" s="198"/>
      <c r="C1047994" s="265"/>
      <c r="D1047994" s="265"/>
      <c r="E1047994" s="198"/>
      <c r="G1047994" s="198"/>
      <c r="H1047994" s="198"/>
      <c r="I1047994" s="198"/>
      <c r="J1047994" s="198"/>
      <c r="K1047994" s="198"/>
      <c r="M1047994" s="198"/>
      <c r="N1047994" s="198"/>
      <c r="P1047994" s="2"/>
      <c r="U1047994" s="270"/>
      <c r="AA1047994" s="268"/>
      <c r="AC1047994" s="269"/>
    </row>
    <row r="1047995" spans="1:29" s="119" customFormat="1">
      <c r="A1047995" s="254"/>
      <c r="B1047995" s="198"/>
      <c r="C1047995" s="265"/>
      <c r="D1047995" s="265"/>
      <c r="E1047995" s="198"/>
      <c r="G1047995" s="198"/>
      <c r="H1047995" s="198"/>
      <c r="I1047995" s="198"/>
      <c r="J1047995" s="198"/>
      <c r="K1047995" s="198"/>
      <c r="M1047995" s="198"/>
      <c r="N1047995" s="198"/>
      <c r="P1047995" s="2"/>
      <c r="U1047995" s="270"/>
      <c r="AA1047995" s="268"/>
      <c r="AC1047995" s="269"/>
    </row>
    <row r="1047996" spans="1:29" s="119" customFormat="1">
      <c r="A1047996" s="254"/>
      <c r="B1047996" s="198"/>
      <c r="C1047996" s="265"/>
      <c r="D1047996" s="265"/>
      <c r="E1047996" s="198"/>
      <c r="G1047996" s="198"/>
      <c r="H1047996" s="198"/>
      <c r="I1047996" s="198"/>
      <c r="J1047996" s="198"/>
      <c r="K1047996" s="198"/>
      <c r="M1047996" s="198"/>
      <c r="N1047996" s="198"/>
      <c r="P1047996" s="2"/>
      <c r="U1047996" s="270"/>
      <c r="AA1047996" s="268"/>
      <c r="AC1047996" s="269"/>
    </row>
    <row r="1047997" spans="1:29" s="119" customFormat="1">
      <c r="A1047997" s="254"/>
      <c r="B1047997" s="198"/>
      <c r="C1047997" s="265"/>
      <c r="D1047997" s="265"/>
      <c r="E1047997" s="198"/>
      <c r="G1047997" s="198"/>
      <c r="H1047997" s="198"/>
      <c r="I1047997" s="198"/>
      <c r="J1047997" s="198"/>
      <c r="K1047997" s="198"/>
      <c r="M1047997" s="198"/>
      <c r="N1047997" s="198"/>
      <c r="P1047997" s="2"/>
      <c r="U1047997" s="270"/>
      <c r="AA1047997" s="268"/>
      <c r="AC1047997" s="269"/>
    </row>
    <row r="1047998" spans="1:29" s="119" customFormat="1">
      <c r="A1047998" s="254"/>
      <c r="B1047998" s="198"/>
      <c r="C1047998" s="265"/>
      <c r="D1047998" s="265"/>
      <c r="E1047998" s="198"/>
      <c r="G1047998" s="198"/>
      <c r="H1047998" s="198"/>
      <c r="I1047998" s="198"/>
      <c r="J1047998" s="198"/>
      <c r="K1047998" s="198"/>
      <c r="M1047998" s="198"/>
      <c r="N1047998" s="198"/>
      <c r="P1047998" s="2"/>
      <c r="U1047998" s="270"/>
      <c r="AA1047998" s="268"/>
      <c r="AC1047998" s="269"/>
    </row>
    <row r="1047999" spans="1:29" s="119" customFormat="1">
      <c r="A1047999" s="254"/>
      <c r="B1047999" s="198"/>
      <c r="C1047999" s="265"/>
      <c r="D1047999" s="265"/>
      <c r="E1047999" s="198"/>
      <c r="G1047999" s="198"/>
      <c r="H1047999" s="198"/>
      <c r="I1047999" s="198"/>
      <c r="J1047999" s="198"/>
      <c r="K1047999" s="198"/>
      <c r="M1047999" s="198"/>
      <c r="N1047999" s="198"/>
      <c r="P1047999" s="2"/>
      <c r="U1047999" s="270"/>
      <c r="AA1047999" s="268"/>
      <c r="AC1047999" s="269"/>
    </row>
    <row r="1048000" spans="1:29" s="119" customFormat="1">
      <c r="A1048000" s="254"/>
      <c r="B1048000" s="198"/>
      <c r="C1048000" s="265"/>
      <c r="D1048000" s="265"/>
      <c r="E1048000" s="198"/>
      <c r="G1048000" s="198"/>
      <c r="H1048000" s="198"/>
      <c r="I1048000" s="198"/>
      <c r="J1048000" s="198"/>
      <c r="K1048000" s="198"/>
      <c r="M1048000" s="198"/>
      <c r="N1048000" s="198"/>
      <c r="P1048000" s="2"/>
      <c r="U1048000" s="270"/>
      <c r="AA1048000" s="268"/>
      <c r="AC1048000" s="269"/>
    </row>
    <row r="1048001" spans="1:29" s="119" customFormat="1">
      <c r="A1048001" s="254"/>
      <c r="B1048001" s="198"/>
      <c r="C1048001" s="265"/>
      <c r="D1048001" s="265"/>
      <c r="E1048001" s="198"/>
      <c r="G1048001" s="198"/>
      <c r="H1048001" s="198"/>
      <c r="I1048001" s="198"/>
      <c r="J1048001" s="198"/>
      <c r="K1048001" s="198"/>
      <c r="M1048001" s="198"/>
      <c r="N1048001" s="198"/>
      <c r="P1048001" s="2"/>
      <c r="U1048001" s="270"/>
      <c r="AA1048001" s="268"/>
      <c r="AC1048001" s="269"/>
    </row>
    <row r="1048002" spans="1:29" s="119" customFormat="1">
      <c r="A1048002" s="254"/>
      <c r="B1048002" s="198"/>
      <c r="C1048002" s="265"/>
      <c r="D1048002" s="265"/>
      <c r="E1048002" s="198"/>
      <c r="G1048002" s="198"/>
      <c r="H1048002" s="198"/>
      <c r="I1048002" s="198"/>
      <c r="J1048002" s="198"/>
      <c r="K1048002" s="198"/>
      <c r="M1048002" s="198"/>
      <c r="N1048002" s="198"/>
      <c r="P1048002" s="2"/>
      <c r="U1048002" s="270"/>
      <c r="AA1048002" s="268"/>
      <c r="AC1048002" s="269"/>
    </row>
    <row r="1048003" spans="1:29" s="119" customFormat="1">
      <c r="A1048003" s="254"/>
      <c r="B1048003" s="198"/>
      <c r="C1048003" s="265"/>
      <c r="D1048003" s="265"/>
      <c r="E1048003" s="198"/>
      <c r="G1048003" s="198"/>
      <c r="H1048003" s="198"/>
      <c r="I1048003" s="198"/>
      <c r="J1048003" s="198"/>
      <c r="K1048003" s="198"/>
      <c r="M1048003" s="198"/>
      <c r="N1048003" s="198"/>
      <c r="P1048003" s="2"/>
      <c r="U1048003" s="270"/>
      <c r="AA1048003" s="268"/>
      <c r="AC1048003" s="269"/>
    </row>
    <row r="1048004" spans="1:29" s="119" customFormat="1">
      <c r="A1048004" s="254"/>
      <c r="B1048004" s="198"/>
      <c r="C1048004" s="265"/>
      <c r="D1048004" s="265"/>
      <c r="E1048004" s="198"/>
      <c r="G1048004" s="198"/>
      <c r="H1048004" s="198"/>
      <c r="I1048004" s="198"/>
      <c r="J1048004" s="198"/>
      <c r="K1048004" s="198"/>
      <c r="M1048004" s="198"/>
      <c r="N1048004" s="198"/>
      <c r="P1048004" s="2"/>
      <c r="U1048004" s="270"/>
      <c r="AA1048004" s="268"/>
      <c r="AC1048004" s="269"/>
    </row>
    <row r="1048005" spans="1:29" s="119" customFormat="1">
      <c r="A1048005" s="254"/>
      <c r="B1048005" s="198"/>
      <c r="C1048005" s="265"/>
      <c r="D1048005" s="265"/>
      <c r="E1048005" s="198"/>
      <c r="G1048005" s="198"/>
      <c r="H1048005" s="198"/>
      <c r="I1048005" s="198"/>
      <c r="J1048005" s="198"/>
      <c r="K1048005" s="198"/>
      <c r="M1048005" s="198"/>
      <c r="N1048005" s="198"/>
      <c r="P1048005" s="2"/>
      <c r="U1048005" s="270"/>
      <c r="AA1048005" s="268"/>
      <c r="AC1048005" s="269"/>
    </row>
    <row r="1048006" spans="1:29" s="119" customFormat="1">
      <c r="A1048006" s="254"/>
      <c r="B1048006" s="198"/>
      <c r="C1048006" s="265"/>
      <c r="D1048006" s="265"/>
      <c r="E1048006" s="198"/>
      <c r="G1048006" s="198"/>
      <c r="H1048006" s="198"/>
      <c r="I1048006" s="198"/>
      <c r="J1048006" s="198"/>
      <c r="K1048006" s="198"/>
      <c r="M1048006" s="198"/>
      <c r="N1048006" s="198"/>
      <c r="P1048006" s="2"/>
      <c r="U1048006" s="270"/>
      <c r="AA1048006" s="268"/>
      <c r="AC1048006" s="269"/>
    </row>
    <row r="1048007" spans="1:29" s="119" customFormat="1">
      <c r="A1048007" s="254"/>
      <c r="B1048007" s="198"/>
      <c r="C1048007" s="265"/>
      <c r="D1048007" s="265"/>
      <c r="E1048007" s="198"/>
      <c r="G1048007" s="198"/>
      <c r="H1048007" s="198"/>
      <c r="I1048007" s="198"/>
      <c r="J1048007" s="198"/>
      <c r="K1048007" s="198"/>
      <c r="M1048007" s="198"/>
      <c r="N1048007" s="198"/>
      <c r="P1048007" s="2"/>
      <c r="U1048007" s="270"/>
      <c r="AA1048007" s="268"/>
      <c r="AC1048007" s="269"/>
    </row>
    <row r="1048008" spans="1:29" s="119" customFormat="1">
      <c r="A1048008" s="254"/>
      <c r="B1048008" s="198"/>
      <c r="C1048008" s="265"/>
      <c r="D1048008" s="265"/>
      <c r="E1048008" s="198"/>
      <c r="G1048008" s="198"/>
      <c r="H1048008" s="198"/>
      <c r="I1048008" s="198"/>
      <c r="J1048008" s="198"/>
      <c r="K1048008" s="198"/>
      <c r="M1048008" s="198"/>
      <c r="N1048008" s="198"/>
      <c r="P1048008" s="2"/>
      <c r="U1048008" s="270"/>
      <c r="AA1048008" s="268"/>
      <c r="AC1048008" s="269"/>
    </row>
    <row r="1048009" spans="1:29" s="119" customFormat="1">
      <c r="A1048009" s="254"/>
      <c r="B1048009" s="198"/>
      <c r="C1048009" s="265"/>
      <c r="D1048009" s="265"/>
      <c r="E1048009" s="198"/>
      <c r="G1048009" s="198"/>
      <c r="H1048009" s="198"/>
      <c r="I1048009" s="198"/>
      <c r="J1048009" s="198"/>
      <c r="K1048009" s="198"/>
      <c r="M1048009" s="198"/>
      <c r="N1048009" s="198"/>
      <c r="P1048009" s="2"/>
      <c r="U1048009" s="270"/>
      <c r="AA1048009" s="268"/>
      <c r="AC1048009" s="269"/>
    </row>
    <row r="1048010" spans="1:29" s="119" customFormat="1">
      <c r="A1048010" s="254"/>
      <c r="B1048010" s="198"/>
      <c r="C1048010" s="265"/>
      <c r="D1048010" s="265"/>
      <c r="E1048010" s="198"/>
      <c r="G1048010" s="198"/>
      <c r="H1048010" s="198"/>
      <c r="I1048010" s="198"/>
      <c r="J1048010" s="198"/>
      <c r="K1048010" s="198"/>
      <c r="M1048010" s="198"/>
      <c r="N1048010" s="198"/>
      <c r="P1048010" s="2"/>
      <c r="U1048010" s="270"/>
      <c r="AA1048010" s="268"/>
      <c r="AC1048010" s="269"/>
    </row>
    <row r="1048011" spans="1:29" s="119" customFormat="1">
      <c r="A1048011" s="254"/>
      <c r="B1048011" s="198"/>
      <c r="C1048011" s="265"/>
      <c r="D1048011" s="265"/>
      <c r="E1048011" s="198"/>
      <c r="G1048011" s="198"/>
      <c r="H1048011" s="198"/>
      <c r="I1048011" s="198"/>
      <c r="J1048011" s="198"/>
      <c r="K1048011" s="198"/>
      <c r="M1048011" s="198"/>
      <c r="N1048011" s="198"/>
      <c r="P1048011" s="2"/>
      <c r="U1048011" s="270"/>
      <c r="AA1048011" s="268"/>
      <c r="AC1048011" s="269"/>
    </row>
    <row r="1048012" spans="1:29" s="119" customFormat="1">
      <c r="A1048012" s="254"/>
      <c r="B1048012" s="198"/>
      <c r="C1048012" s="265"/>
      <c r="D1048012" s="265"/>
      <c r="E1048012" s="198"/>
      <c r="G1048012" s="198"/>
      <c r="H1048012" s="198"/>
      <c r="I1048012" s="198"/>
      <c r="J1048012" s="198"/>
      <c r="K1048012" s="198"/>
      <c r="M1048012" s="198"/>
      <c r="N1048012" s="198"/>
      <c r="P1048012" s="2"/>
      <c r="U1048012" s="270"/>
      <c r="AA1048012" s="268"/>
      <c r="AC1048012" s="269"/>
    </row>
    <row r="1048013" spans="1:29" s="119" customFormat="1">
      <c r="A1048013" s="254"/>
      <c r="B1048013" s="198"/>
      <c r="C1048013" s="265"/>
      <c r="D1048013" s="265"/>
      <c r="E1048013" s="198"/>
      <c r="G1048013" s="198"/>
      <c r="H1048013" s="198"/>
      <c r="I1048013" s="198"/>
      <c r="J1048013" s="198"/>
      <c r="K1048013" s="198"/>
      <c r="M1048013" s="198"/>
      <c r="N1048013" s="198"/>
      <c r="P1048013" s="2"/>
      <c r="U1048013" s="270"/>
      <c r="AA1048013" s="268"/>
      <c r="AC1048013" s="269"/>
    </row>
    <row r="1048014" spans="1:29" s="119" customFormat="1">
      <c r="A1048014" s="254"/>
      <c r="B1048014" s="198"/>
      <c r="C1048014" s="265"/>
      <c r="D1048014" s="265"/>
      <c r="E1048014" s="198"/>
      <c r="G1048014" s="198"/>
      <c r="H1048014" s="198"/>
      <c r="I1048014" s="198"/>
      <c r="J1048014" s="198"/>
      <c r="K1048014" s="198"/>
      <c r="M1048014" s="198"/>
      <c r="N1048014" s="198"/>
      <c r="P1048014" s="2"/>
      <c r="U1048014" s="270"/>
      <c r="AA1048014" s="268"/>
      <c r="AC1048014" s="269"/>
    </row>
    <row r="1048015" spans="1:29" s="119" customFormat="1">
      <c r="A1048015" s="254"/>
      <c r="B1048015" s="198"/>
      <c r="C1048015" s="265"/>
      <c r="D1048015" s="265"/>
      <c r="E1048015" s="198"/>
      <c r="G1048015" s="198"/>
      <c r="H1048015" s="198"/>
      <c r="I1048015" s="198"/>
      <c r="J1048015" s="198"/>
      <c r="K1048015" s="198"/>
      <c r="M1048015" s="198"/>
      <c r="N1048015" s="198"/>
      <c r="P1048015" s="2"/>
      <c r="U1048015" s="270"/>
      <c r="AA1048015" s="268"/>
      <c r="AC1048015" s="269"/>
    </row>
    <row r="1048016" spans="1:29" s="119" customFormat="1">
      <c r="A1048016" s="254"/>
      <c r="B1048016" s="198"/>
      <c r="C1048016" s="265"/>
      <c r="D1048016" s="265"/>
      <c r="E1048016" s="198"/>
      <c r="G1048016" s="198"/>
      <c r="H1048016" s="198"/>
      <c r="I1048016" s="198"/>
      <c r="J1048016" s="198"/>
      <c r="K1048016" s="198"/>
      <c r="M1048016" s="198"/>
      <c r="N1048016" s="198"/>
      <c r="P1048016" s="2"/>
      <c r="U1048016" s="270"/>
      <c r="AA1048016" s="268"/>
      <c r="AC1048016" s="269"/>
    </row>
    <row r="1048017" spans="1:29" s="119" customFormat="1">
      <c r="A1048017" s="254"/>
      <c r="B1048017" s="198"/>
      <c r="C1048017" s="265"/>
      <c r="D1048017" s="265"/>
      <c r="E1048017" s="198"/>
      <c r="G1048017" s="198"/>
      <c r="H1048017" s="198"/>
      <c r="I1048017" s="198"/>
      <c r="J1048017" s="198"/>
      <c r="K1048017" s="198"/>
      <c r="M1048017" s="198"/>
      <c r="N1048017" s="198"/>
      <c r="P1048017" s="2"/>
      <c r="U1048017" s="270"/>
      <c r="AA1048017" s="268"/>
      <c r="AC1048017" s="269"/>
    </row>
    <row r="1048018" spans="1:29" s="119" customFormat="1">
      <c r="A1048018" s="254"/>
      <c r="B1048018" s="198"/>
      <c r="C1048018" s="265"/>
      <c r="D1048018" s="265"/>
      <c r="E1048018" s="198"/>
      <c r="G1048018" s="198"/>
      <c r="H1048018" s="198"/>
      <c r="I1048018" s="198"/>
      <c r="J1048018" s="198"/>
      <c r="K1048018" s="198"/>
      <c r="M1048018" s="198"/>
      <c r="N1048018" s="198"/>
      <c r="P1048018" s="2"/>
      <c r="U1048018" s="270"/>
      <c r="AA1048018" s="268"/>
      <c r="AC1048018" s="269"/>
    </row>
    <row r="1048019" spans="1:29" s="119" customFormat="1">
      <c r="A1048019" s="254"/>
      <c r="B1048019" s="198"/>
      <c r="C1048019" s="265"/>
      <c r="D1048019" s="265"/>
      <c r="E1048019" s="198"/>
      <c r="G1048019" s="198"/>
      <c r="H1048019" s="198"/>
      <c r="I1048019" s="198"/>
      <c r="J1048019" s="198"/>
      <c r="K1048019" s="198"/>
      <c r="M1048019" s="198"/>
      <c r="N1048019" s="198"/>
      <c r="P1048019" s="2"/>
      <c r="U1048019" s="270"/>
      <c r="AA1048019" s="268"/>
      <c r="AC1048019" s="269"/>
    </row>
    <row r="1048020" spans="1:29" s="119" customFormat="1">
      <c r="A1048020" s="254"/>
      <c r="B1048020" s="198"/>
      <c r="C1048020" s="265"/>
      <c r="D1048020" s="265"/>
      <c r="E1048020" s="198"/>
      <c r="G1048020" s="198"/>
      <c r="H1048020" s="198"/>
      <c r="I1048020" s="198"/>
      <c r="J1048020" s="198"/>
      <c r="K1048020" s="198"/>
      <c r="M1048020" s="198"/>
      <c r="N1048020" s="198"/>
      <c r="P1048020" s="2"/>
      <c r="U1048020" s="270"/>
      <c r="AA1048020" s="268"/>
      <c r="AC1048020" s="269"/>
    </row>
    <row r="1048021" spans="1:29" s="119" customFormat="1">
      <c r="A1048021" s="254"/>
      <c r="B1048021" s="198"/>
      <c r="C1048021" s="265"/>
      <c r="D1048021" s="265"/>
      <c r="E1048021" s="198"/>
      <c r="G1048021" s="198"/>
      <c r="H1048021" s="198"/>
      <c r="I1048021" s="198"/>
      <c r="J1048021" s="198"/>
      <c r="K1048021" s="198"/>
      <c r="M1048021" s="198"/>
      <c r="N1048021" s="198"/>
      <c r="P1048021" s="2"/>
      <c r="U1048021" s="270"/>
      <c r="AA1048021" s="268"/>
      <c r="AC1048021" s="269"/>
    </row>
    <row r="1048022" spans="1:29" s="119" customFormat="1">
      <c r="A1048022" s="254"/>
      <c r="B1048022" s="198"/>
      <c r="C1048022" s="265"/>
      <c r="D1048022" s="265"/>
      <c r="E1048022" s="198"/>
      <c r="G1048022" s="198"/>
      <c r="H1048022" s="198"/>
      <c r="I1048022" s="198"/>
      <c r="J1048022" s="198"/>
      <c r="K1048022" s="198"/>
      <c r="M1048022" s="198"/>
      <c r="N1048022" s="198"/>
      <c r="P1048022" s="2"/>
      <c r="U1048022" s="270"/>
      <c r="AA1048022" s="268"/>
      <c r="AC1048022" s="269"/>
    </row>
    <row r="1048023" spans="1:29" s="119" customFormat="1">
      <c r="A1048023" s="254"/>
      <c r="B1048023" s="198"/>
      <c r="C1048023" s="265"/>
      <c r="D1048023" s="265"/>
      <c r="E1048023" s="198"/>
      <c r="G1048023" s="198"/>
      <c r="H1048023" s="198"/>
      <c r="I1048023" s="198"/>
      <c r="J1048023" s="198"/>
      <c r="K1048023" s="198"/>
      <c r="M1048023" s="198"/>
      <c r="N1048023" s="198"/>
      <c r="P1048023" s="2"/>
      <c r="U1048023" s="270"/>
      <c r="AA1048023" s="268"/>
      <c r="AC1048023" s="269"/>
    </row>
    <row r="1048024" spans="1:29" s="119" customFormat="1">
      <c r="A1048024" s="254"/>
      <c r="B1048024" s="198"/>
      <c r="C1048024" s="265"/>
      <c r="D1048024" s="265"/>
      <c r="E1048024" s="198"/>
      <c r="G1048024" s="198"/>
      <c r="H1048024" s="198"/>
      <c r="I1048024" s="198"/>
      <c r="J1048024" s="198"/>
      <c r="K1048024" s="198"/>
      <c r="M1048024" s="198"/>
      <c r="N1048024" s="198"/>
      <c r="P1048024" s="2"/>
      <c r="U1048024" s="270"/>
      <c r="AA1048024" s="268"/>
      <c r="AC1048024" s="269"/>
    </row>
    <row r="1048025" spans="1:29" s="119" customFormat="1">
      <c r="A1048025" s="254"/>
      <c r="B1048025" s="198"/>
      <c r="C1048025" s="265"/>
      <c r="D1048025" s="265"/>
      <c r="E1048025" s="198"/>
      <c r="G1048025" s="198"/>
      <c r="H1048025" s="198"/>
      <c r="I1048025" s="198"/>
      <c r="J1048025" s="198"/>
      <c r="K1048025" s="198"/>
      <c r="M1048025" s="198"/>
      <c r="N1048025" s="198"/>
      <c r="P1048025" s="2"/>
      <c r="U1048025" s="270"/>
      <c r="AA1048025" s="268"/>
      <c r="AC1048025" s="269"/>
    </row>
    <row r="1048026" spans="1:29" s="119" customFormat="1">
      <c r="A1048026" s="254"/>
      <c r="B1048026" s="198"/>
      <c r="C1048026" s="265"/>
      <c r="D1048026" s="265"/>
      <c r="E1048026" s="198"/>
      <c r="G1048026" s="198"/>
      <c r="H1048026" s="198"/>
      <c r="I1048026" s="198"/>
      <c r="J1048026" s="198"/>
      <c r="K1048026" s="198"/>
      <c r="M1048026" s="198"/>
      <c r="N1048026" s="198"/>
      <c r="P1048026" s="2"/>
      <c r="U1048026" s="270"/>
      <c r="AA1048026" s="268"/>
      <c r="AC1048026" s="269"/>
    </row>
    <row r="1048027" spans="1:29" s="119" customFormat="1">
      <c r="A1048027" s="254"/>
      <c r="B1048027" s="198"/>
      <c r="C1048027" s="265"/>
      <c r="D1048027" s="265"/>
      <c r="E1048027" s="198"/>
      <c r="G1048027" s="198"/>
      <c r="H1048027" s="198"/>
      <c r="I1048027" s="198"/>
      <c r="J1048027" s="198"/>
      <c r="K1048027" s="198"/>
      <c r="M1048027" s="198"/>
      <c r="N1048027" s="198"/>
      <c r="P1048027" s="2"/>
      <c r="U1048027" s="270"/>
      <c r="AA1048027" s="268"/>
      <c r="AC1048027" s="269"/>
    </row>
    <row r="1048028" spans="1:29" s="119" customFormat="1">
      <c r="A1048028" s="254"/>
      <c r="B1048028" s="198"/>
      <c r="C1048028" s="265"/>
      <c r="D1048028" s="265"/>
      <c r="E1048028" s="198"/>
      <c r="G1048028" s="198"/>
      <c r="H1048028" s="198"/>
      <c r="I1048028" s="198"/>
      <c r="J1048028" s="198"/>
      <c r="K1048028" s="198"/>
      <c r="M1048028" s="198"/>
      <c r="N1048028" s="198"/>
      <c r="P1048028" s="2"/>
      <c r="U1048028" s="270"/>
      <c r="AA1048028" s="268"/>
      <c r="AC1048028" s="269"/>
    </row>
    <row r="1048029" spans="1:29" s="119" customFormat="1">
      <c r="A1048029" s="254"/>
      <c r="B1048029" s="198"/>
      <c r="C1048029" s="265"/>
      <c r="D1048029" s="265"/>
      <c r="E1048029" s="198"/>
      <c r="G1048029" s="198"/>
      <c r="H1048029" s="198"/>
      <c r="I1048029" s="198"/>
      <c r="J1048029" s="198"/>
      <c r="K1048029" s="198"/>
      <c r="M1048029" s="198"/>
      <c r="N1048029" s="198"/>
      <c r="P1048029" s="2"/>
      <c r="U1048029" s="270"/>
      <c r="AA1048029" s="268"/>
      <c r="AC1048029" s="269"/>
    </row>
    <row r="1048030" spans="1:29" s="119" customFormat="1">
      <c r="A1048030" s="254"/>
      <c r="B1048030" s="198"/>
      <c r="C1048030" s="265"/>
      <c r="D1048030" s="265"/>
      <c r="E1048030" s="198"/>
      <c r="G1048030" s="198"/>
      <c r="H1048030" s="198"/>
      <c r="I1048030" s="198"/>
      <c r="J1048030" s="198"/>
      <c r="K1048030" s="198"/>
      <c r="M1048030" s="198"/>
      <c r="N1048030" s="198"/>
      <c r="P1048030" s="2"/>
      <c r="U1048030" s="270"/>
      <c r="AA1048030" s="268"/>
      <c r="AC1048030" s="269"/>
    </row>
    <row r="1048031" spans="1:29" s="119" customFormat="1">
      <c r="A1048031" s="254"/>
      <c r="B1048031" s="198"/>
      <c r="C1048031" s="265"/>
      <c r="D1048031" s="265"/>
      <c r="E1048031" s="198"/>
      <c r="G1048031" s="198"/>
      <c r="H1048031" s="198"/>
      <c r="I1048031" s="198"/>
      <c r="J1048031" s="198"/>
      <c r="K1048031" s="198"/>
      <c r="M1048031" s="198"/>
      <c r="N1048031" s="198"/>
      <c r="P1048031" s="2"/>
      <c r="U1048031" s="270"/>
      <c r="AA1048031" s="268"/>
      <c r="AC1048031" s="269"/>
    </row>
    <row r="1048032" spans="1:29" s="119" customFormat="1">
      <c r="A1048032" s="254"/>
      <c r="B1048032" s="198"/>
      <c r="C1048032" s="265"/>
      <c r="D1048032" s="265"/>
      <c r="E1048032" s="198"/>
      <c r="G1048032" s="198"/>
      <c r="H1048032" s="198"/>
      <c r="I1048032" s="198"/>
      <c r="J1048032" s="198"/>
      <c r="K1048032" s="198"/>
      <c r="M1048032" s="198"/>
      <c r="N1048032" s="198"/>
      <c r="P1048032" s="2"/>
      <c r="U1048032" s="270"/>
      <c r="AA1048032" s="268"/>
      <c r="AC1048032" s="269"/>
    </row>
    <row r="1048033" spans="1:29" s="119" customFormat="1">
      <c r="A1048033" s="254"/>
      <c r="B1048033" s="198"/>
      <c r="C1048033" s="265"/>
      <c r="D1048033" s="265"/>
      <c r="E1048033" s="198"/>
      <c r="G1048033" s="198"/>
      <c r="H1048033" s="198"/>
      <c r="I1048033" s="198"/>
      <c r="J1048033" s="198"/>
      <c r="K1048033" s="198"/>
      <c r="M1048033" s="198"/>
      <c r="N1048033" s="198"/>
      <c r="P1048033" s="2"/>
      <c r="U1048033" s="270"/>
      <c r="AA1048033" s="268"/>
      <c r="AC1048033" s="269"/>
    </row>
    <row r="1048034" spans="1:29" s="119" customFormat="1">
      <c r="A1048034" s="254"/>
      <c r="B1048034" s="198"/>
      <c r="C1048034" s="265"/>
      <c r="D1048034" s="265"/>
      <c r="E1048034" s="198"/>
      <c r="G1048034" s="198"/>
      <c r="H1048034" s="198"/>
      <c r="I1048034" s="198"/>
      <c r="J1048034" s="198"/>
      <c r="K1048034" s="198"/>
      <c r="M1048034" s="198"/>
      <c r="N1048034" s="198"/>
      <c r="P1048034" s="2"/>
      <c r="U1048034" s="270"/>
      <c r="AA1048034" s="268"/>
      <c r="AC1048034" s="269"/>
    </row>
    <row r="1048035" spans="1:29" s="119" customFormat="1">
      <c r="A1048035" s="254"/>
      <c r="B1048035" s="198"/>
      <c r="C1048035" s="265"/>
      <c r="D1048035" s="265"/>
      <c r="E1048035" s="198"/>
      <c r="G1048035" s="198"/>
      <c r="H1048035" s="198"/>
      <c r="I1048035" s="198"/>
      <c r="J1048035" s="198"/>
      <c r="K1048035" s="198"/>
      <c r="M1048035" s="198"/>
      <c r="N1048035" s="198"/>
      <c r="P1048035" s="2"/>
      <c r="U1048035" s="270"/>
      <c r="AA1048035" s="268"/>
      <c r="AC1048035" s="269"/>
    </row>
    <row r="1048036" spans="1:29" s="119" customFormat="1">
      <c r="A1048036" s="254"/>
      <c r="B1048036" s="198"/>
      <c r="C1048036" s="265"/>
      <c r="D1048036" s="265"/>
      <c r="E1048036" s="198"/>
      <c r="G1048036" s="198"/>
      <c r="H1048036" s="198"/>
      <c r="I1048036" s="198"/>
      <c r="J1048036" s="198"/>
      <c r="K1048036" s="198"/>
      <c r="M1048036" s="198"/>
      <c r="N1048036" s="198"/>
      <c r="P1048036" s="2"/>
      <c r="U1048036" s="270"/>
      <c r="AA1048036" s="268"/>
      <c r="AC1048036" s="269"/>
    </row>
    <row r="1048037" spans="1:29" s="119" customFormat="1">
      <c r="A1048037" s="254"/>
      <c r="B1048037" s="198"/>
      <c r="C1048037" s="265"/>
      <c r="D1048037" s="265"/>
      <c r="E1048037" s="198"/>
      <c r="G1048037" s="198"/>
      <c r="H1048037" s="198"/>
      <c r="I1048037" s="198"/>
      <c r="J1048037" s="198"/>
      <c r="K1048037" s="198"/>
      <c r="M1048037" s="198"/>
      <c r="N1048037" s="198"/>
      <c r="P1048037" s="2"/>
      <c r="U1048037" s="270"/>
      <c r="AA1048037" s="268"/>
      <c r="AC1048037" s="269"/>
    </row>
    <row r="1048038" spans="1:29" s="119" customFormat="1">
      <c r="A1048038" s="254"/>
      <c r="B1048038" s="198"/>
      <c r="C1048038" s="265"/>
      <c r="D1048038" s="265"/>
      <c r="E1048038" s="198"/>
      <c r="G1048038" s="198"/>
      <c r="H1048038" s="198"/>
      <c r="I1048038" s="198"/>
      <c r="J1048038" s="198"/>
      <c r="K1048038" s="198"/>
      <c r="M1048038" s="198"/>
      <c r="N1048038" s="198"/>
      <c r="P1048038" s="2"/>
      <c r="U1048038" s="270"/>
      <c r="AA1048038" s="268"/>
      <c r="AC1048038" s="269"/>
    </row>
    <row r="1048039" spans="1:29" s="119" customFormat="1">
      <c r="A1048039" s="254"/>
      <c r="B1048039" s="198"/>
      <c r="C1048039" s="265"/>
      <c r="D1048039" s="265"/>
      <c r="E1048039" s="198"/>
      <c r="G1048039" s="198"/>
      <c r="H1048039" s="198"/>
      <c r="I1048039" s="198"/>
      <c r="J1048039" s="198"/>
      <c r="K1048039" s="198"/>
      <c r="M1048039" s="198"/>
      <c r="N1048039" s="198"/>
      <c r="P1048039" s="2"/>
      <c r="U1048039" s="270"/>
      <c r="AA1048039" s="268"/>
      <c r="AC1048039" s="269"/>
    </row>
    <row r="1048040" spans="1:29" s="119" customFormat="1">
      <c r="A1048040" s="254"/>
      <c r="B1048040" s="198"/>
      <c r="C1048040" s="265"/>
      <c r="D1048040" s="265"/>
      <c r="E1048040" s="198"/>
      <c r="G1048040" s="198"/>
      <c r="H1048040" s="198"/>
      <c r="I1048040" s="198"/>
      <c r="J1048040" s="198"/>
      <c r="K1048040" s="198"/>
      <c r="M1048040" s="198"/>
      <c r="N1048040" s="198"/>
      <c r="P1048040" s="2"/>
      <c r="U1048040" s="270"/>
      <c r="AA1048040" s="268"/>
      <c r="AC1048040" s="269"/>
    </row>
    <row r="1048041" spans="1:29" s="119" customFormat="1">
      <c r="A1048041" s="254"/>
      <c r="B1048041" s="198"/>
      <c r="C1048041" s="265"/>
      <c r="D1048041" s="265"/>
      <c r="E1048041" s="198"/>
      <c r="G1048041" s="198"/>
      <c r="H1048041" s="198"/>
      <c r="I1048041" s="198"/>
      <c r="J1048041" s="198"/>
      <c r="K1048041" s="198"/>
      <c r="M1048041" s="198"/>
      <c r="N1048041" s="198"/>
      <c r="P1048041" s="2"/>
      <c r="U1048041" s="270"/>
      <c r="AA1048041" s="268"/>
      <c r="AC1048041" s="269"/>
    </row>
    <row r="1048042" spans="1:29" s="119" customFormat="1">
      <c r="A1048042" s="254"/>
      <c r="B1048042" s="198"/>
      <c r="C1048042" s="265"/>
      <c r="D1048042" s="265"/>
      <c r="E1048042" s="198"/>
      <c r="G1048042" s="198"/>
      <c r="H1048042" s="198"/>
      <c r="I1048042" s="198"/>
      <c r="J1048042" s="198"/>
      <c r="K1048042" s="198"/>
      <c r="M1048042" s="198"/>
      <c r="N1048042" s="198"/>
      <c r="P1048042" s="2"/>
      <c r="U1048042" s="270"/>
      <c r="AA1048042" s="268"/>
      <c r="AC1048042" s="269"/>
    </row>
    <row r="1048043" spans="1:29" s="119" customFormat="1">
      <c r="A1048043" s="254"/>
      <c r="B1048043" s="198"/>
      <c r="C1048043" s="265"/>
      <c r="D1048043" s="265"/>
      <c r="E1048043" s="198"/>
      <c r="G1048043" s="198"/>
      <c r="H1048043" s="198"/>
      <c r="I1048043" s="198"/>
      <c r="J1048043" s="198"/>
      <c r="K1048043" s="198"/>
      <c r="M1048043" s="198"/>
      <c r="N1048043" s="198"/>
      <c r="P1048043" s="2"/>
      <c r="U1048043" s="270"/>
      <c r="AA1048043" s="268"/>
      <c r="AC1048043" s="269"/>
    </row>
    <row r="1048044" spans="1:29" s="119" customFormat="1">
      <c r="A1048044" s="254"/>
      <c r="B1048044" s="198"/>
      <c r="C1048044" s="265"/>
      <c r="D1048044" s="265"/>
      <c r="E1048044" s="198"/>
      <c r="G1048044" s="198"/>
      <c r="H1048044" s="198"/>
      <c r="I1048044" s="198"/>
      <c r="J1048044" s="198"/>
      <c r="K1048044" s="198"/>
      <c r="M1048044" s="198"/>
      <c r="N1048044" s="198"/>
      <c r="P1048044" s="2"/>
      <c r="U1048044" s="270"/>
      <c r="AA1048044" s="268"/>
      <c r="AC1048044" s="269"/>
    </row>
    <row r="1048045" spans="1:29" s="119" customFormat="1">
      <c r="A1048045" s="254"/>
      <c r="B1048045" s="198"/>
      <c r="C1048045" s="265"/>
      <c r="D1048045" s="265"/>
      <c r="E1048045" s="198"/>
      <c r="G1048045" s="198"/>
      <c r="H1048045" s="198"/>
      <c r="I1048045" s="198"/>
      <c r="J1048045" s="198"/>
      <c r="K1048045" s="198"/>
      <c r="M1048045" s="198"/>
      <c r="N1048045" s="198"/>
      <c r="P1048045" s="2"/>
      <c r="U1048045" s="270"/>
      <c r="AA1048045" s="268"/>
      <c r="AC1048045" s="269"/>
    </row>
    <row r="1048046" spans="1:29" s="119" customFormat="1">
      <c r="A1048046" s="254"/>
      <c r="B1048046" s="198"/>
      <c r="C1048046" s="265"/>
      <c r="D1048046" s="265"/>
      <c r="E1048046" s="198"/>
      <c r="G1048046" s="198"/>
      <c r="H1048046" s="198"/>
      <c r="I1048046" s="198"/>
      <c r="J1048046" s="198"/>
      <c r="K1048046" s="198"/>
      <c r="M1048046" s="198"/>
      <c r="N1048046" s="198"/>
      <c r="P1048046" s="2"/>
      <c r="U1048046" s="270"/>
      <c r="AA1048046" s="268"/>
      <c r="AC1048046" s="269"/>
    </row>
    <row r="1048047" spans="1:29" s="119" customFormat="1">
      <c r="A1048047" s="254"/>
      <c r="B1048047" s="198"/>
      <c r="C1048047" s="265"/>
      <c r="D1048047" s="265"/>
      <c r="E1048047" s="198"/>
      <c r="G1048047" s="198"/>
      <c r="H1048047" s="198"/>
      <c r="I1048047" s="198"/>
      <c r="J1048047" s="198"/>
      <c r="K1048047" s="198"/>
      <c r="M1048047" s="198"/>
      <c r="N1048047" s="198"/>
      <c r="P1048047" s="2"/>
      <c r="U1048047" s="270"/>
      <c r="AA1048047" s="268"/>
      <c r="AC1048047" s="269"/>
    </row>
    <row r="1048048" spans="1:29" s="119" customFormat="1">
      <c r="A1048048" s="254"/>
      <c r="B1048048" s="198"/>
      <c r="C1048048" s="265"/>
      <c r="D1048048" s="265"/>
      <c r="E1048048" s="198"/>
      <c r="G1048048" s="198"/>
      <c r="H1048048" s="198"/>
      <c r="I1048048" s="198"/>
      <c r="J1048048" s="198"/>
      <c r="K1048048" s="198"/>
      <c r="M1048048" s="198"/>
      <c r="N1048048" s="198"/>
      <c r="P1048048" s="2"/>
      <c r="U1048048" s="270"/>
      <c r="AA1048048" s="268"/>
      <c r="AC1048048" s="269"/>
    </row>
    <row r="1048049" spans="1:29" s="119" customFormat="1">
      <c r="A1048049" s="254"/>
      <c r="B1048049" s="198"/>
      <c r="C1048049" s="265"/>
      <c r="D1048049" s="265"/>
      <c r="E1048049" s="198"/>
      <c r="G1048049" s="198"/>
      <c r="H1048049" s="198"/>
      <c r="I1048049" s="198"/>
      <c r="J1048049" s="198"/>
      <c r="K1048049" s="198"/>
      <c r="M1048049" s="198"/>
      <c r="N1048049" s="198"/>
      <c r="P1048049" s="2"/>
      <c r="U1048049" s="270"/>
      <c r="AA1048049" s="268"/>
      <c r="AC1048049" s="269"/>
    </row>
    <row r="1048050" spans="1:29" s="119" customFormat="1">
      <c r="A1048050" s="254"/>
      <c r="B1048050" s="198"/>
      <c r="C1048050" s="265"/>
      <c r="D1048050" s="265"/>
      <c r="E1048050" s="198"/>
      <c r="G1048050" s="198"/>
      <c r="H1048050" s="198"/>
      <c r="I1048050" s="198"/>
      <c r="J1048050" s="198"/>
      <c r="K1048050" s="198"/>
      <c r="M1048050" s="198"/>
      <c r="N1048050" s="198"/>
      <c r="P1048050" s="2"/>
      <c r="U1048050" s="270"/>
      <c r="AA1048050" s="268"/>
      <c r="AC1048050" s="269"/>
    </row>
    <row r="1048051" spans="1:29" s="119" customFormat="1">
      <c r="A1048051" s="254"/>
      <c r="B1048051" s="198"/>
      <c r="C1048051" s="265"/>
      <c r="D1048051" s="265"/>
      <c r="E1048051" s="198"/>
      <c r="G1048051" s="198"/>
      <c r="H1048051" s="198"/>
      <c r="I1048051" s="198"/>
      <c r="J1048051" s="198"/>
      <c r="K1048051" s="198"/>
      <c r="M1048051" s="198"/>
      <c r="N1048051" s="198"/>
      <c r="P1048051" s="2"/>
      <c r="U1048051" s="270"/>
      <c r="AA1048051" s="268"/>
      <c r="AC1048051" s="269"/>
    </row>
    <row r="1048052" spans="1:29" s="119" customFormat="1">
      <c r="A1048052" s="254"/>
      <c r="B1048052" s="198"/>
      <c r="C1048052" s="265"/>
      <c r="D1048052" s="265"/>
      <c r="E1048052" s="198"/>
      <c r="G1048052" s="198"/>
      <c r="H1048052" s="198"/>
      <c r="I1048052" s="198"/>
      <c r="J1048052" s="198"/>
      <c r="K1048052" s="198"/>
      <c r="M1048052" s="198"/>
      <c r="N1048052" s="198"/>
      <c r="P1048052" s="2"/>
      <c r="U1048052" s="270"/>
      <c r="AA1048052" s="268"/>
      <c r="AC1048052" s="269"/>
    </row>
    <row r="1048053" spans="1:29" s="119" customFormat="1">
      <c r="A1048053" s="254"/>
      <c r="B1048053" s="198"/>
      <c r="C1048053" s="265"/>
      <c r="D1048053" s="265"/>
      <c r="E1048053" s="198"/>
      <c r="G1048053" s="198"/>
      <c r="H1048053" s="198"/>
      <c r="I1048053" s="198"/>
      <c r="J1048053" s="198"/>
      <c r="K1048053" s="198"/>
      <c r="M1048053" s="198"/>
      <c r="N1048053" s="198"/>
      <c r="P1048053" s="2"/>
      <c r="U1048053" s="270"/>
      <c r="AA1048053" s="268"/>
      <c r="AC1048053" s="269"/>
    </row>
    <row r="1048054" spans="1:29" s="119" customFormat="1">
      <c r="A1048054" s="254"/>
      <c r="B1048054" s="198"/>
      <c r="C1048054" s="265"/>
      <c r="D1048054" s="265"/>
      <c r="E1048054" s="198"/>
      <c r="G1048054" s="198"/>
      <c r="H1048054" s="198"/>
      <c r="I1048054" s="198"/>
      <c r="J1048054" s="198"/>
      <c r="K1048054" s="198"/>
      <c r="M1048054" s="198"/>
      <c r="N1048054" s="198"/>
      <c r="P1048054" s="2"/>
      <c r="U1048054" s="270"/>
      <c r="AA1048054" s="268"/>
      <c r="AC1048054" s="269"/>
    </row>
    <row r="1048055" spans="1:29" s="119" customFormat="1">
      <c r="A1048055" s="254"/>
      <c r="B1048055" s="198"/>
      <c r="C1048055" s="265"/>
      <c r="D1048055" s="265"/>
      <c r="E1048055" s="198"/>
      <c r="G1048055" s="198"/>
      <c r="H1048055" s="198"/>
      <c r="I1048055" s="198"/>
      <c r="J1048055" s="198"/>
      <c r="K1048055" s="198"/>
      <c r="M1048055" s="198"/>
      <c r="N1048055" s="198"/>
      <c r="P1048055" s="2"/>
      <c r="U1048055" s="270"/>
      <c r="AA1048055" s="268"/>
      <c r="AC1048055" s="269"/>
    </row>
    <row r="1048056" spans="1:29" s="119" customFormat="1">
      <c r="A1048056" s="254"/>
      <c r="B1048056" s="198"/>
      <c r="C1048056" s="265"/>
      <c r="D1048056" s="265"/>
      <c r="E1048056" s="198"/>
      <c r="G1048056" s="198"/>
      <c r="H1048056" s="198"/>
      <c r="I1048056" s="198"/>
      <c r="J1048056" s="198"/>
      <c r="K1048056" s="198"/>
      <c r="M1048056" s="198"/>
      <c r="N1048056" s="198"/>
      <c r="P1048056" s="2"/>
      <c r="U1048056" s="270"/>
      <c r="AA1048056" s="268"/>
      <c r="AC1048056" s="269"/>
    </row>
    <row r="1048057" spans="1:29" s="119" customFormat="1">
      <c r="A1048057" s="254"/>
      <c r="B1048057" s="198"/>
      <c r="C1048057" s="265"/>
      <c r="D1048057" s="265"/>
      <c r="E1048057" s="198"/>
      <c r="G1048057" s="198"/>
      <c r="H1048057" s="198"/>
      <c r="I1048057" s="198"/>
      <c r="J1048057" s="198"/>
      <c r="K1048057" s="198"/>
      <c r="M1048057" s="198"/>
      <c r="N1048057" s="198"/>
      <c r="P1048057" s="2"/>
      <c r="U1048057" s="270"/>
      <c r="AA1048057" s="268"/>
      <c r="AC1048057" s="269"/>
    </row>
    <row r="1048058" spans="1:29" s="119" customFormat="1">
      <c r="A1048058" s="254"/>
      <c r="B1048058" s="198"/>
      <c r="C1048058" s="265"/>
      <c r="D1048058" s="265"/>
      <c r="E1048058" s="198"/>
      <c r="G1048058" s="198"/>
      <c r="H1048058" s="198"/>
      <c r="I1048058" s="198"/>
      <c r="J1048058" s="198"/>
      <c r="K1048058" s="198"/>
      <c r="M1048058" s="198"/>
      <c r="N1048058" s="198"/>
      <c r="P1048058" s="2"/>
      <c r="U1048058" s="270"/>
      <c r="AA1048058" s="268"/>
      <c r="AC1048058" s="269"/>
    </row>
    <row r="1048059" spans="1:29" s="119" customFormat="1">
      <c r="A1048059" s="254"/>
      <c r="B1048059" s="198"/>
      <c r="C1048059" s="265"/>
      <c r="D1048059" s="265"/>
      <c r="E1048059" s="198"/>
      <c r="G1048059" s="198"/>
      <c r="H1048059" s="198"/>
      <c r="I1048059" s="198"/>
      <c r="J1048059" s="198"/>
      <c r="K1048059" s="198"/>
      <c r="M1048059" s="198"/>
      <c r="N1048059" s="198"/>
      <c r="P1048059" s="2"/>
      <c r="U1048059" s="270"/>
      <c r="AA1048059" s="268"/>
      <c r="AC1048059" s="269"/>
    </row>
    <row r="1048060" spans="1:29" s="119" customFormat="1">
      <c r="A1048060" s="254"/>
      <c r="B1048060" s="198"/>
      <c r="C1048060" s="265"/>
      <c r="D1048060" s="265"/>
      <c r="E1048060" s="198"/>
      <c r="G1048060" s="198"/>
      <c r="H1048060" s="198"/>
      <c r="I1048060" s="198"/>
      <c r="J1048060" s="198"/>
      <c r="K1048060" s="198"/>
      <c r="M1048060" s="198"/>
      <c r="N1048060" s="198"/>
      <c r="P1048060" s="2"/>
      <c r="U1048060" s="270"/>
      <c r="AA1048060" s="268"/>
      <c r="AC1048060" s="269"/>
    </row>
    <row r="1048061" spans="1:29" s="119" customFormat="1">
      <c r="A1048061" s="254"/>
      <c r="B1048061" s="198"/>
      <c r="C1048061" s="265"/>
      <c r="D1048061" s="265"/>
      <c r="E1048061" s="198"/>
      <c r="G1048061" s="198"/>
      <c r="H1048061" s="198"/>
      <c r="I1048061" s="198"/>
      <c r="J1048061" s="198"/>
      <c r="K1048061" s="198"/>
      <c r="M1048061" s="198"/>
      <c r="N1048061" s="198"/>
      <c r="P1048061" s="2"/>
      <c r="U1048061" s="270"/>
      <c r="AA1048061" s="268"/>
      <c r="AC1048061" s="269"/>
    </row>
    <row r="1048062" spans="1:29" s="119" customFormat="1">
      <c r="A1048062" s="254"/>
      <c r="B1048062" s="198"/>
      <c r="C1048062" s="265"/>
      <c r="D1048062" s="265"/>
      <c r="E1048062" s="198"/>
      <c r="G1048062" s="198"/>
      <c r="H1048062" s="198"/>
      <c r="I1048062" s="198"/>
      <c r="J1048062" s="198"/>
      <c r="K1048062" s="198"/>
      <c r="M1048062" s="198"/>
      <c r="N1048062" s="198"/>
      <c r="P1048062" s="2"/>
      <c r="U1048062" s="270"/>
      <c r="AA1048062" s="268"/>
      <c r="AC1048062" s="269"/>
    </row>
    <row r="1048063" spans="1:29" s="119" customFormat="1">
      <c r="A1048063" s="254"/>
      <c r="B1048063" s="198"/>
      <c r="C1048063" s="265"/>
      <c r="D1048063" s="265"/>
      <c r="E1048063" s="198"/>
      <c r="G1048063" s="198"/>
      <c r="H1048063" s="198"/>
      <c r="I1048063" s="198"/>
      <c r="J1048063" s="198"/>
      <c r="K1048063" s="198"/>
      <c r="M1048063" s="198"/>
      <c r="N1048063" s="198"/>
      <c r="P1048063" s="2"/>
      <c r="U1048063" s="270"/>
      <c r="AA1048063" s="268"/>
      <c r="AC1048063" s="269"/>
    </row>
    <row r="1048064" spans="1:29" s="119" customFormat="1">
      <c r="A1048064" s="254"/>
      <c r="B1048064" s="198"/>
      <c r="C1048064" s="265"/>
      <c r="D1048064" s="265"/>
      <c r="E1048064" s="198"/>
      <c r="G1048064" s="198"/>
      <c r="H1048064" s="198"/>
      <c r="I1048064" s="198"/>
      <c r="J1048064" s="198"/>
      <c r="K1048064" s="198"/>
      <c r="M1048064" s="198"/>
      <c r="N1048064" s="198"/>
      <c r="P1048064" s="2"/>
      <c r="U1048064" s="270"/>
      <c r="AA1048064" s="268"/>
      <c r="AC1048064" s="269"/>
    </row>
    <row r="1048065" spans="1:29" s="119" customFormat="1">
      <c r="A1048065" s="254"/>
      <c r="B1048065" s="198"/>
      <c r="C1048065" s="265"/>
      <c r="D1048065" s="265"/>
      <c r="E1048065" s="198"/>
      <c r="G1048065" s="198"/>
      <c r="H1048065" s="198"/>
      <c r="I1048065" s="198"/>
      <c r="J1048065" s="198"/>
      <c r="K1048065" s="198"/>
      <c r="M1048065" s="198"/>
      <c r="N1048065" s="198"/>
      <c r="P1048065" s="2"/>
      <c r="U1048065" s="270"/>
      <c r="AA1048065" s="268"/>
      <c r="AC1048065" s="269"/>
    </row>
    <row r="1048066" spans="1:29" s="119" customFormat="1">
      <c r="A1048066" s="254"/>
      <c r="B1048066" s="198"/>
      <c r="C1048066" s="265"/>
      <c r="D1048066" s="265"/>
      <c r="E1048066" s="198"/>
      <c r="G1048066" s="198"/>
      <c r="H1048066" s="198"/>
      <c r="I1048066" s="198"/>
      <c r="J1048066" s="198"/>
      <c r="K1048066" s="198"/>
      <c r="M1048066" s="198"/>
      <c r="N1048066" s="198"/>
      <c r="P1048066" s="2"/>
      <c r="U1048066" s="270"/>
      <c r="AA1048066" s="268"/>
      <c r="AC1048066" s="269"/>
    </row>
    <row r="1048067" spans="1:29" s="119" customFormat="1">
      <c r="A1048067" s="254"/>
      <c r="B1048067" s="198"/>
      <c r="C1048067" s="265"/>
      <c r="D1048067" s="265"/>
      <c r="E1048067" s="198"/>
      <c r="G1048067" s="198"/>
      <c r="H1048067" s="198"/>
      <c r="I1048067" s="198"/>
      <c r="J1048067" s="198"/>
      <c r="K1048067" s="198"/>
      <c r="M1048067" s="198"/>
      <c r="N1048067" s="198"/>
      <c r="P1048067" s="2"/>
      <c r="U1048067" s="270"/>
      <c r="AA1048067" s="268"/>
      <c r="AC1048067" s="269"/>
    </row>
    <row r="1048068" spans="1:29" s="119" customFormat="1">
      <c r="A1048068" s="254"/>
      <c r="B1048068" s="198"/>
      <c r="C1048068" s="265"/>
      <c r="D1048068" s="265"/>
      <c r="E1048068" s="198"/>
      <c r="G1048068" s="198"/>
      <c r="H1048068" s="198"/>
      <c r="I1048068" s="198"/>
      <c r="J1048068" s="198"/>
      <c r="K1048068" s="198"/>
      <c r="M1048068" s="198"/>
      <c r="N1048068" s="198"/>
      <c r="P1048068" s="2"/>
      <c r="U1048068" s="270"/>
      <c r="AA1048068" s="268"/>
      <c r="AC1048068" s="269"/>
    </row>
    <row r="1048069" spans="1:29" s="119" customFormat="1">
      <c r="A1048069" s="254"/>
      <c r="B1048069" s="198"/>
      <c r="C1048069" s="265"/>
      <c r="D1048069" s="265"/>
      <c r="E1048069" s="198"/>
      <c r="G1048069" s="198"/>
      <c r="H1048069" s="198"/>
      <c r="I1048069" s="198"/>
      <c r="J1048069" s="198"/>
      <c r="K1048069" s="198"/>
      <c r="M1048069" s="198"/>
      <c r="N1048069" s="198"/>
      <c r="P1048069" s="2"/>
      <c r="U1048069" s="270"/>
      <c r="AA1048069" s="268"/>
      <c r="AC1048069" s="269"/>
    </row>
    <row r="1048070" spans="1:29" s="119" customFormat="1">
      <c r="A1048070" s="254"/>
      <c r="B1048070" s="198"/>
      <c r="C1048070" s="265"/>
      <c r="D1048070" s="265"/>
      <c r="E1048070" s="198"/>
      <c r="G1048070" s="198"/>
      <c r="H1048070" s="198"/>
      <c r="I1048070" s="198"/>
      <c r="J1048070" s="198"/>
      <c r="K1048070" s="198"/>
      <c r="M1048070" s="198"/>
      <c r="N1048070" s="198"/>
      <c r="P1048070" s="2"/>
      <c r="U1048070" s="270"/>
      <c r="AA1048070" s="268"/>
      <c r="AC1048070" s="269"/>
    </row>
    <row r="1048071" spans="1:29" s="119" customFormat="1">
      <c r="A1048071" s="254"/>
      <c r="B1048071" s="198"/>
      <c r="C1048071" s="265"/>
      <c r="D1048071" s="265"/>
      <c r="E1048071" s="198"/>
      <c r="G1048071" s="198"/>
      <c r="H1048071" s="198"/>
      <c r="I1048071" s="198"/>
      <c r="J1048071" s="198"/>
      <c r="K1048071" s="198"/>
      <c r="M1048071" s="198"/>
      <c r="N1048071" s="198"/>
      <c r="P1048071" s="2"/>
      <c r="U1048071" s="270"/>
      <c r="AA1048071" s="268"/>
      <c r="AC1048071" s="269"/>
    </row>
    <row r="1048072" spans="1:29" s="119" customFormat="1">
      <c r="A1048072" s="254"/>
      <c r="B1048072" s="198"/>
      <c r="C1048072" s="265"/>
      <c r="D1048072" s="265"/>
      <c r="E1048072" s="198"/>
      <c r="G1048072" s="198"/>
      <c r="H1048072" s="198"/>
      <c r="I1048072" s="198"/>
      <c r="J1048072" s="198"/>
      <c r="K1048072" s="198"/>
      <c r="M1048072" s="198"/>
      <c r="N1048072" s="198"/>
      <c r="P1048072" s="2"/>
      <c r="U1048072" s="270"/>
      <c r="AA1048072" s="268"/>
      <c r="AC1048072" s="269"/>
    </row>
    <row r="1048073" spans="1:29" s="119" customFormat="1">
      <c r="A1048073" s="254"/>
      <c r="B1048073" s="198"/>
      <c r="C1048073" s="265"/>
      <c r="D1048073" s="265"/>
      <c r="E1048073" s="198"/>
      <c r="G1048073" s="198"/>
      <c r="H1048073" s="198"/>
      <c r="I1048073" s="198"/>
      <c r="J1048073" s="198"/>
      <c r="K1048073" s="198"/>
      <c r="M1048073" s="198"/>
      <c r="N1048073" s="198"/>
      <c r="P1048073" s="2"/>
      <c r="U1048073" s="270"/>
      <c r="AA1048073" s="268"/>
      <c r="AC1048073" s="269"/>
    </row>
    <row r="1048074" spans="1:29" s="119" customFormat="1">
      <c r="A1048074" s="254"/>
      <c r="B1048074" s="198"/>
      <c r="C1048074" s="265"/>
      <c r="D1048074" s="265"/>
      <c r="E1048074" s="198"/>
      <c r="G1048074" s="198"/>
      <c r="H1048074" s="198"/>
      <c r="I1048074" s="198"/>
      <c r="J1048074" s="198"/>
      <c r="K1048074" s="198"/>
      <c r="M1048074" s="198"/>
      <c r="N1048074" s="198"/>
      <c r="P1048074" s="2"/>
      <c r="U1048074" s="270"/>
      <c r="AA1048074" s="268"/>
      <c r="AC1048074" s="269"/>
    </row>
    <row r="1048075" spans="1:29" s="119" customFormat="1">
      <c r="A1048075" s="254"/>
      <c r="B1048075" s="198"/>
      <c r="C1048075" s="265"/>
      <c r="D1048075" s="265"/>
      <c r="E1048075" s="198"/>
      <c r="G1048075" s="198"/>
      <c r="H1048075" s="198"/>
      <c r="I1048075" s="198"/>
      <c r="J1048075" s="198"/>
      <c r="K1048075" s="198"/>
      <c r="M1048075" s="198"/>
      <c r="N1048075" s="198"/>
      <c r="P1048075" s="2"/>
      <c r="U1048075" s="270"/>
      <c r="AA1048075" s="268"/>
      <c r="AC1048075" s="269"/>
    </row>
    <row r="1048076" spans="1:29" s="119" customFormat="1">
      <c r="A1048076" s="254"/>
      <c r="B1048076" s="198"/>
      <c r="C1048076" s="265"/>
      <c r="D1048076" s="265"/>
      <c r="E1048076" s="198"/>
      <c r="G1048076" s="198"/>
      <c r="H1048076" s="198"/>
      <c r="I1048076" s="198"/>
      <c r="J1048076" s="198"/>
      <c r="K1048076" s="198"/>
      <c r="M1048076" s="198"/>
      <c r="N1048076" s="198"/>
      <c r="P1048076" s="2"/>
      <c r="U1048076" s="270"/>
      <c r="AA1048076" s="268"/>
      <c r="AC1048076" s="269"/>
    </row>
    <row r="1048077" spans="1:29" s="119" customFormat="1">
      <c r="A1048077" s="254"/>
      <c r="B1048077" s="198"/>
      <c r="C1048077" s="265"/>
      <c r="D1048077" s="265"/>
      <c r="E1048077" s="198"/>
      <c r="G1048077" s="198"/>
      <c r="H1048077" s="198"/>
      <c r="I1048077" s="198"/>
      <c r="J1048077" s="198"/>
      <c r="K1048077" s="198"/>
      <c r="M1048077" s="198"/>
      <c r="N1048077" s="198"/>
      <c r="P1048077" s="2"/>
      <c r="U1048077" s="270"/>
      <c r="AA1048077" s="268"/>
      <c r="AC1048077" s="269"/>
    </row>
    <row r="1048078" spans="1:29" s="119" customFormat="1">
      <c r="A1048078" s="254"/>
      <c r="B1048078" s="198"/>
      <c r="C1048078" s="265"/>
      <c r="D1048078" s="265"/>
      <c r="E1048078" s="198"/>
      <c r="G1048078" s="198"/>
      <c r="H1048078" s="198"/>
      <c r="I1048078" s="198"/>
      <c r="J1048078" s="198"/>
      <c r="K1048078" s="198"/>
      <c r="M1048078" s="198"/>
      <c r="N1048078" s="198"/>
      <c r="P1048078" s="2"/>
      <c r="U1048078" s="270"/>
      <c r="AA1048078" s="268"/>
      <c r="AC1048078" s="269"/>
    </row>
    <row r="1048079" spans="1:29" s="119" customFormat="1">
      <c r="A1048079" s="254"/>
      <c r="B1048079" s="198"/>
      <c r="C1048079" s="265"/>
      <c r="D1048079" s="265"/>
      <c r="E1048079" s="198"/>
      <c r="G1048079" s="198"/>
      <c r="H1048079" s="198"/>
      <c r="I1048079" s="198"/>
      <c r="J1048079" s="198"/>
      <c r="K1048079" s="198"/>
      <c r="M1048079" s="198"/>
      <c r="N1048079" s="198"/>
      <c r="P1048079" s="2"/>
      <c r="U1048079" s="270"/>
      <c r="AA1048079" s="268"/>
      <c r="AC1048079" s="269"/>
    </row>
    <row r="1048080" spans="1:29" s="119" customFormat="1">
      <c r="A1048080" s="254"/>
      <c r="B1048080" s="198"/>
      <c r="C1048080" s="265"/>
      <c r="D1048080" s="265"/>
      <c r="E1048080" s="198"/>
      <c r="G1048080" s="198"/>
      <c r="H1048080" s="198"/>
      <c r="I1048080" s="198"/>
      <c r="J1048080" s="198"/>
      <c r="K1048080" s="198"/>
      <c r="M1048080" s="198"/>
      <c r="N1048080" s="198"/>
      <c r="P1048080" s="2"/>
      <c r="U1048080" s="270"/>
      <c r="AA1048080" s="268"/>
      <c r="AC1048080" s="269"/>
    </row>
    <row r="1048081" spans="1:29" s="119" customFormat="1">
      <c r="A1048081" s="254"/>
      <c r="B1048081" s="198"/>
      <c r="C1048081" s="265"/>
      <c r="D1048081" s="265"/>
      <c r="E1048081" s="198"/>
      <c r="G1048081" s="198"/>
      <c r="H1048081" s="198"/>
      <c r="I1048081" s="198"/>
      <c r="J1048081" s="198"/>
      <c r="K1048081" s="198"/>
      <c r="M1048081" s="198"/>
      <c r="N1048081" s="198"/>
      <c r="P1048081" s="2"/>
      <c r="U1048081" s="270"/>
      <c r="AA1048081" s="268"/>
      <c r="AC1048081" s="269"/>
    </row>
    <row r="1048082" spans="1:29" s="119" customFormat="1">
      <c r="A1048082" s="254"/>
      <c r="B1048082" s="198"/>
      <c r="C1048082" s="265"/>
      <c r="D1048082" s="265"/>
      <c r="E1048082" s="198"/>
      <c r="G1048082" s="198"/>
      <c r="H1048082" s="198"/>
      <c r="I1048082" s="198"/>
      <c r="J1048082" s="198"/>
      <c r="K1048082" s="198"/>
      <c r="M1048082" s="198"/>
      <c r="N1048082" s="198"/>
      <c r="P1048082" s="2"/>
      <c r="U1048082" s="270"/>
      <c r="AA1048082" s="268"/>
      <c r="AC1048082" s="269"/>
    </row>
    <row r="1048083" spans="1:29" s="119" customFormat="1">
      <c r="A1048083" s="254"/>
      <c r="B1048083" s="198"/>
      <c r="C1048083" s="265"/>
      <c r="D1048083" s="265"/>
      <c r="E1048083" s="198"/>
      <c r="G1048083" s="198"/>
      <c r="H1048083" s="198"/>
      <c r="I1048083" s="198"/>
      <c r="J1048083" s="198"/>
      <c r="K1048083" s="198"/>
      <c r="M1048083" s="198"/>
      <c r="N1048083" s="198"/>
      <c r="P1048083" s="2"/>
      <c r="U1048083" s="270"/>
      <c r="AA1048083" s="268"/>
      <c r="AC1048083" s="269"/>
    </row>
    <row r="1048084" spans="1:29" s="119" customFormat="1">
      <c r="A1048084" s="254"/>
      <c r="B1048084" s="198"/>
      <c r="C1048084" s="265"/>
      <c r="D1048084" s="265"/>
      <c r="E1048084" s="198"/>
      <c r="G1048084" s="198"/>
      <c r="H1048084" s="198"/>
      <c r="I1048084" s="198"/>
      <c r="J1048084" s="198"/>
      <c r="K1048084" s="198"/>
      <c r="M1048084" s="198"/>
      <c r="N1048084" s="198"/>
      <c r="P1048084" s="2"/>
      <c r="U1048084" s="270"/>
      <c r="AA1048084" s="268"/>
      <c r="AC1048084" s="269"/>
    </row>
    <row r="1048085" spans="1:29" s="119" customFormat="1">
      <c r="A1048085" s="254"/>
      <c r="B1048085" s="198"/>
      <c r="C1048085" s="265"/>
      <c r="D1048085" s="265"/>
      <c r="E1048085" s="198"/>
      <c r="G1048085" s="198"/>
      <c r="H1048085" s="198"/>
      <c r="I1048085" s="198"/>
      <c r="J1048085" s="198"/>
      <c r="K1048085" s="198"/>
      <c r="M1048085" s="198"/>
      <c r="N1048085" s="198"/>
      <c r="P1048085" s="2"/>
      <c r="U1048085" s="270"/>
      <c r="AA1048085" s="268"/>
      <c r="AC1048085" s="269"/>
    </row>
    <row r="1048086" spans="1:29" s="119" customFormat="1">
      <c r="A1048086" s="254"/>
      <c r="B1048086" s="198"/>
      <c r="C1048086" s="265"/>
      <c r="D1048086" s="265"/>
      <c r="E1048086" s="198"/>
      <c r="G1048086" s="198"/>
      <c r="H1048086" s="198"/>
      <c r="I1048086" s="198"/>
      <c r="J1048086" s="198"/>
      <c r="K1048086" s="198"/>
      <c r="M1048086" s="198"/>
      <c r="N1048086" s="198"/>
      <c r="P1048086" s="2"/>
      <c r="U1048086" s="270"/>
      <c r="AA1048086" s="268"/>
      <c r="AC1048086" s="269"/>
    </row>
    <row r="1048087" spans="1:29" s="119" customFormat="1">
      <c r="A1048087" s="254"/>
      <c r="B1048087" s="198"/>
      <c r="C1048087" s="265"/>
      <c r="D1048087" s="265"/>
      <c r="E1048087" s="198"/>
      <c r="G1048087" s="198"/>
      <c r="H1048087" s="198"/>
      <c r="I1048087" s="198"/>
      <c r="J1048087" s="198"/>
      <c r="K1048087" s="198"/>
      <c r="M1048087" s="198"/>
      <c r="N1048087" s="198"/>
      <c r="P1048087" s="2"/>
      <c r="U1048087" s="270"/>
      <c r="AA1048087" s="268"/>
      <c r="AC1048087" s="269"/>
    </row>
    <row r="1048088" spans="1:29" s="119" customFormat="1">
      <c r="A1048088" s="254"/>
      <c r="B1048088" s="198"/>
      <c r="C1048088" s="265"/>
      <c r="D1048088" s="265"/>
      <c r="E1048088" s="198"/>
      <c r="G1048088" s="198"/>
      <c r="H1048088" s="198"/>
      <c r="I1048088" s="198"/>
      <c r="J1048088" s="198"/>
      <c r="K1048088" s="198"/>
      <c r="M1048088" s="198"/>
      <c r="N1048088" s="198"/>
      <c r="P1048088" s="2"/>
      <c r="U1048088" s="270"/>
      <c r="AA1048088" s="268"/>
      <c r="AC1048088" s="269"/>
    </row>
    <row r="1048089" spans="1:29" s="119" customFormat="1">
      <c r="A1048089" s="254"/>
      <c r="B1048089" s="198"/>
      <c r="C1048089" s="265"/>
      <c r="D1048089" s="265"/>
      <c r="E1048089" s="198"/>
      <c r="G1048089" s="198"/>
      <c r="H1048089" s="198"/>
      <c r="I1048089" s="198"/>
      <c r="J1048089" s="198"/>
      <c r="K1048089" s="198"/>
      <c r="M1048089" s="198"/>
      <c r="N1048089" s="198"/>
      <c r="P1048089" s="2"/>
      <c r="U1048089" s="270"/>
      <c r="AA1048089" s="268"/>
      <c r="AC1048089" s="269"/>
    </row>
    <row r="1048090" spans="1:29" s="119" customFormat="1">
      <c r="A1048090" s="254"/>
      <c r="B1048090" s="198"/>
      <c r="C1048090" s="265"/>
      <c r="D1048090" s="265"/>
      <c r="E1048090" s="198"/>
      <c r="G1048090" s="198"/>
      <c r="H1048090" s="198"/>
      <c r="I1048090" s="198"/>
      <c r="J1048090" s="198"/>
      <c r="K1048090" s="198"/>
      <c r="M1048090" s="198"/>
      <c r="N1048090" s="198"/>
      <c r="P1048090" s="2"/>
      <c r="U1048090" s="270"/>
      <c r="AA1048090" s="268"/>
      <c r="AC1048090" s="269"/>
    </row>
    <row r="1048091" spans="1:29" s="119" customFormat="1">
      <c r="A1048091" s="254"/>
      <c r="B1048091" s="198"/>
      <c r="C1048091" s="265"/>
      <c r="D1048091" s="265"/>
      <c r="E1048091" s="198"/>
      <c r="G1048091" s="198"/>
      <c r="H1048091" s="198"/>
      <c r="I1048091" s="198"/>
      <c r="J1048091" s="198"/>
      <c r="K1048091" s="198"/>
      <c r="M1048091" s="198"/>
      <c r="N1048091" s="198"/>
      <c r="P1048091" s="2"/>
      <c r="U1048091" s="270"/>
      <c r="AA1048091" s="268"/>
      <c r="AC1048091" s="269"/>
    </row>
    <row r="1048092" spans="1:29" s="119" customFormat="1">
      <c r="A1048092" s="254"/>
      <c r="B1048092" s="198"/>
      <c r="C1048092" s="265"/>
      <c r="D1048092" s="265"/>
      <c r="E1048092" s="198"/>
      <c r="G1048092" s="198"/>
      <c r="H1048092" s="198"/>
      <c r="I1048092" s="198"/>
      <c r="J1048092" s="198"/>
      <c r="K1048092" s="198"/>
      <c r="M1048092" s="198"/>
      <c r="N1048092" s="198"/>
      <c r="P1048092" s="2"/>
      <c r="U1048092" s="270"/>
      <c r="AA1048092" s="268"/>
      <c r="AC1048092" s="269"/>
    </row>
    <row r="1048093" spans="1:29" s="119" customFormat="1">
      <c r="A1048093" s="254"/>
      <c r="B1048093" s="198"/>
      <c r="C1048093" s="265"/>
      <c r="D1048093" s="265"/>
      <c r="E1048093" s="198"/>
      <c r="G1048093" s="198"/>
      <c r="H1048093" s="198"/>
      <c r="I1048093" s="198"/>
      <c r="J1048093" s="198"/>
      <c r="K1048093" s="198"/>
      <c r="M1048093" s="198"/>
      <c r="N1048093" s="198"/>
      <c r="P1048093" s="2"/>
      <c r="U1048093" s="270"/>
      <c r="AA1048093" s="268"/>
      <c r="AC1048093" s="269"/>
    </row>
    <row r="1048094" spans="1:29" s="119" customFormat="1">
      <c r="A1048094" s="254"/>
      <c r="B1048094" s="198"/>
      <c r="C1048094" s="265"/>
      <c r="D1048094" s="265"/>
      <c r="E1048094" s="198"/>
      <c r="G1048094" s="198"/>
      <c r="H1048094" s="198"/>
      <c r="I1048094" s="198"/>
      <c r="J1048094" s="198"/>
      <c r="K1048094" s="198"/>
      <c r="M1048094" s="198"/>
      <c r="N1048094" s="198"/>
      <c r="P1048094" s="2"/>
      <c r="U1048094" s="270"/>
      <c r="AA1048094" s="268"/>
      <c r="AC1048094" s="269"/>
    </row>
    <row r="1048095" spans="1:29" s="119" customFormat="1">
      <c r="A1048095" s="254"/>
      <c r="B1048095" s="198"/>
      <c r="C1048095" s="265"/>
      <c r="D1048095" s="265"/>
      <c r="E1048095" s="198"/>
      <c r="G1048095" s="198"/>
      <c r="H1048095" s="198"/>
      <c r="I1048095" s="198"/>
      <c r="J1048095" s="198"/>
      <c r="K1048095" s="198"/>
      <c r="M1048095" s="198"/>
      <c r="N1048095" s="198"/>
      <c r="P1048095" s="2"/>
      <c r="U1048095" s="270"/>
      <c r="AA1048095" s="268"/>
      <c r="AC1048095" s="269"/>
    </row>
    <row r="1048096" spans="1:29" s="119" customFormat="1">
      <c r="A1048096" s="254"/>
      <c r="B1048096" s="198"/>
      <c r="C1048096" s="265"/>
      <c r="D1048096" s="265"/>
      <c r="E1048096" s="198"/>
      <c r="G1048096" s="198"/>
      <c r="H1048096" s="198"/>
      <c r="I1048096" s="198"/>
      <c r="J1048096" s="198"/>
      <c r="K1048096" s="198"/>
      <c r="M1048096" s="198"/>
      <c r="N1048096" s="198"/>
      <c r="P1048096" s="2"/>
      <c r="U1048096" s="270"/>
      <c r="AA1048096" s="268"/>
      <c r="AC1048096" s="269"/>
    </row>
    <row r="1048097" spans="1:29" s="119" customFormat="1">
      <c r="A1048097" s="254"/>
      <c r="B1048097" s="198"/>
      <c r="C1048097" s="265"/>
      <c r="D1048097" s="265"/>
      <c r="E1048097" s="198"/>
      <c r="G1048097" s="198"/>
      <c r="H1048097" s="198"/>
      <c r="I1048097" s="198"/>
      <c r="J1048097" s="198"/>
      <c r="K1048097" s="198"/>
      <c r="M1048097" s="198"/>
      <c r="N1048097" s="198"/>
      <c r="P1048097" s="2"/>
      <c r="U1048097" s="270"/>
      <c r="AA1048097" s="268"/>
      <c r="AC1048097" s="269"/>
    </row>
    <row r="1048098" spans="1:29" s="119" customFormat="1">
      <c r="A1048098" s="254"/>
      <c r="B1048098" s="198"/>
      <c r="C1048098" s="265"/>
      <c r="D1048098" s="265"/>
      <c r="E1048098" s="198"/>
      <c r="G1048098" s="198"/>
      <c r="H1048098" s="198"/>
      <c r="I1048098" s="198"/>
      <c r="J1048098" s="198"/>
      <c r="K1048098" s="198"/>
      <c r="M1048098" s="198"/>
      <c r="N1048098" s="198"/>
      <c r="P1048098" s="2"/>
      <c r="U1048098" s="270"/>
      <c r="AA1048098" s="268"/>
      <c r="AC1048098" s="269"/>
    </row>
    <row r="1048099" spans="1:29" s="119" customFormat="1">
      <c r="A1048099" s="254"/>
      <c r="B1048099" s="198"/>
      <c r="C1048099" s="265"/>
      <c r="D1048099" s="265"/>
      <c r="E1048099" s="198"/>
      <c r="G1048099" s="198"/>
      <c r="H1048099" s="198"/>
      <c r="I1048099" s="198"/>
      <c r="J1048099" s="198"/>
      <c r="K1048099" s="198"/>
      <c r="M1048099" s="198"/>
      <c r="N1048099" s="198"/>
      <c r="P1048099" s="2"/>
      <c r="U1048099" s="270"/>
      <c r="AA1048099" s="268"/>
      <c r="AC1048099" s="269"/>
    </row>
    <row r="1048100" spans="1:29" s="119" customFormat="1">
      <c r="A1048100" s="254"/>
      <c r="B1048100" s="198"/>
      <c r="C1048100" s="265"/>
      <c r="D1048100" s="265"/>
      <c r="E1048100" s="198"/>
      <c r="G1048100" s="198"/>
      <c r="H1048100" s="198"/>
      <c r="I1048100" s="198"/>
      <c r="J1048100" s="198"/>
      <c r="K1048100" s="198"/>
      <c r="M1048100" s="198"/>
      <c r="N1048100" s="198"/>
      <c r="P1048100" s="2"/>
      <c r="U1048100" s="270"/>
      <c r="AA1048100" s="268"/>
      <c r="AC1048100" s="269"/>
    </row>
    <row r="1048101" spans="1:29" s="119" customFormat="1">
      <c r="A1048101" s="254"/>
      <c r="B1048101" s="198"/>
      <c r="C1048101" s="265"/>
      <c r="D1048101" s="265"/>
      <c r="E1048101" s="198"/>
      <c r="G1048101" s="198"/>
      <c r="H1048101" s="198"/>
      <c r="I1048101" s="198"/>
      <c r="J1048101" s="198"/>
      <c r="K1048101" s="198"/>
      <c r="M1048101" s="198"/>
      <c r="N1048101" s="198"/>
      <c r="P1048101" s="2"/>
      <c r="U1048101" s="270"/>
      <c r="AA1048101" s="268"/>
      <c r="AC1048101" s="269"/>
    </row>
    <row r="1048102" spans="1:29" s="119" customFormat="1">
      <c r="A1048102" s="254"/>
      <c r="B1048102" s="198"/>
      <c r="C1048102" s="265"/>
      <c r="D1048102" s="265"/>
      <c r="E1048102" s="198"/>
      <c r="G1048102" s="198"/>
      <c r="H1048102" s="198"/>
      <c r="I1048102" s="198"/>
      <c r="J1048102" s="198"/>
      <c r="K1048102" s="198"/>
      <c r="M1048102" s="198"/>
      <c r="N1048102" s="198"/>
      <c r="P1048102" s="2"/>
      <c r="U1048102" s="270"/>
      <c r="AA1048102" s="268"/>
      <c r="AC1048102" s="269"/>
    </row>
    <row r="1048103" spans="1:29" s="119" customFormat="1">
      <c r="A1048103" s="254"/>
      <c r="B1048103" s="198"/>
      <c r="C1048103" s="265"/>
      <c r="D1048103" s="265"/>
      <c r="E1048103" s="198"/>
      <c r="G1048103" s="198"/>
      <c r="H1048103" s="198"/>
      <c r="I1048103" s="198"/>
      <c r="J1048103" s="198"/>
      <c r="K1048103" s="198"/>
      <c r="M1048103" s="198"/>
      <c r="N1048103" s="198"/>
      <c r="P1048103" s="2"/>
      <c r="U1048103" s="270"/>
      <c r="AA1048103" s="268"/>
      <c r="AC1048103" s="269"/>
    </row>
    <row r="1048104" spans="1:29" s="119" customFormat="1">
      <c r="A1048104" s="254"/>
      <c r="B1048104" s="198"/>
      <c r="C1048104" s="265"/>
      <c r="D1048104" s="265"/>
      <c r="E1048104" s="198"/>
      <c r="G1048104" s="198"/>
      <c r="H1048104" s="198"/>
      <c r="I1048104" s="198"/>
      <c r="J1048104" s="198"/>
      <c r="K1048104" s="198"/>
      <c r="M1048104" s="198"/>
      <c r="N1048104" s="198"/>
      <c r="P1048104" s="2"/>
      <c r="U1048104" s="270"/>
      <c r="AA1048104" s="268"/>
      <c r="AC1048104" s="269"/>
    </row>
    <row r="1048105" spans="1:29" s="119" customFormat="1">
      <c r="A1048105" s="254"/>
      <c r="B1048105" s="198"/>
      <c r="C1048105" s="265"/>
      <c r="D1048105" s="265"/>
      <c r="E1048105" s="198"/>
      <c r="G1048105" s="198"/>
      <c r="H1048105" s="198"/>
      <c r="I1048105" s="198"/>
      <c r="J1048105" s="198"/>
      <c r="K1048105" s="198"/>
      <c r="M1048105" s="198"/>
      <c r="N1048105" s="198"/>
      <c r="P1048105" s="2"/>
      <c r="U1048105" s="270"/>
      <c r="AA1048105" s="268"/>
      <c r="AC1048105" s="269"/>
    </row>
    <row r="1048106" spans="1:29" s="119" customFormat="1">
      <c r="A1048106" s="254"/>
      <c r="B1048106" s="198"/>
      <c r="C1048106" s="265"/>
      <c r="D1048106" s="265"/>
      <c r="E1048106" s="198"/>
      <c r="G1048106" s="198"/>
      <c r="H1048106" s="198"/>
      <c r="I1048106" s="198"/>
      <c r="J1048106" s="198"/>
      <c r="K1048106" s="198"/>
      <c r="M1048106" s="198"/>
      <c r="N1048106" s="198"/>
      <c r="P1048106" s="2"/>
      <c r="U1048106" s="270"/>
      <c r="AA1048106" s="268"/>
      <c r="AC1048106" s="269"/>
    </row>
    <row r="1048107" spans="1:29" s="119" customFormat="1">
      <c r="A1048107" s="254"/>
      <c r="B1048107" s="198"/>
      <c r="C1048107" s="265"/>
      <c r="D1048107" s="265"/>
      <c r="E1048107" s="198"/>
      <c r="G1048107" s="198"/>
      <c r="H1048107" s="198"/>
      <c r="I1048107" s="198"/>
      <c r="J1048107" s="198"/>
      <c r="K1048107" s="198"/>
      <c r="M1048107" s="198"/>
      <c r="N1048107" s="198"/>
      <c r="P1048107" s="2"/>
      <c r="U1048107" s="270"/>
      <c r="AA1048107" s="268"/>
      <c r="AC1048107" s="269"/>
    </row>
    <row r="1048108" spans="1:29" s="119" customFormat="1">
      <c r="A1048108" s="254"/>
      <c r="B1048108" s="198"/>
      <c r="C1048108" s="265"/>
      <c r="D1048108" s="265"/>
      <c r="E1048108" s="198"/>
      <c r="G1048108" s="198"/>
      <c r="H1048108" s="198"/>
      <c r="I1048108" s="198"/>
      <c r="J1048108" s="198"/>
      <c r="K1048108" s="198"/>
      <c r="M1048108" s="198"/>
      <c r="N1048108" s="198"/>
      <c r="P1048108" s="2"/>
      <c r="U1048108" s="270"/>
      <c r="AA1048108" s="268"/>
      <c r="AC1048108" s="269"/>
    </row>
    <row r="1048109" spans="1:29" s="119" customFormat="1">
      <c r="A1048109" s="254"/>
      <c r="B1048109" s="198"/>
      <c r="C1048109" s="265"/>
      <c r="D1048109" s="265"/>
      <c r="E1048109" s="198"/>
      <c r="G1048109" s="198"/>
      <c r="H1048109" s="198"/>
      <c r="I1048109" s="198"/>
      <c r="J1048109" s="198"/>
      <c r="K1048109" s="198"/>
      <c r="M1048109" s="198"/>
      <c r="N1048109" s="198"/>
      <c r="P1048109" s="2"/>
      <c r="U1048109" s="270"/>
      <c r="AA1048109" s="268"/>
      <c r="AC1048109" s="269"/>
    </row>
    <row r="1048110" spans="1:29" s="119" customFormat="1">
      <c r="A1048110" s="254"/>
      <c r="B1048110" s="198"/>
      <c r="C1048110" s="265"/>
      <c r="D1048110" s="265"/>
      <c r="E1048110" s="198"/>
      <c r="G1048110" s="198"/>
      <c r="H1048110" s="198"/>
      <c r="I1048110" s="198"/>
      <c r="J1048110" s="198"/>
      <c r="K1048110" s="198"/>
      <c r="M1048110" s="198"/>
      <c r="N1048110" s="198"/>
      <c r="P1048110" s="2"/>
      <c r="U1048110" s="270"/>
      <c r="AA1048110" s="268"/>
      <c r="AC1048110" s="269"/>
    </row>
    <row r="1048111" spans="1:29" s="119" customFormat="1">
      <c r="A1048111" s="254"/>
      <c r="B1048111" s="198"/>
      <c r="C1048111" s="265"/>
      <c r="D1048111" s="265"/>
      <c r="E1048111" s="198"/>
      <c r="G1048111" s="198"/>
      <c r="H1048111" s="198"/>
      <c r="I1048111" s="198"/>
      <c r="J1048111" s="198"/>
      <c r="K1048111" s="198"/>
      <c r="M1048111" s="198"/>
      <c r="N1048111" s="198"/>
      <c r="P1048111" s="2"/>
      <c r="U1048111" s="270"/>
      <c r="AA1048111" s="268"/>
      <c r="AC1048111" s="269"/>
    </row>
    <row r="1048112" spans="1:29" s="119" customFormat="1">
      <c r="A1048112" s="254"/>
      <c r="B1048112" s="198"/>
      <c r="C1048112" s="265"/>
      <c r="D1048112" s="265"/>
      <c r="E1048112" s="198"/>
      <c r="G1048112" s="198"/>
      <c r="H1048112" s="198"/>
      <c r="I1048112" s="198"/>
      <c r="J1048112" s="198"/>
      <c r="K1048112" s="198"/>
      <c r="M1048112" s="198"/>
      <c r="N1048112" s="198"/>
      <c r="P1048112" s="2"/>
      <c r="U1048112" s="270"/>
      <c r="AA1048112" s="268"/>
      <c r="AC1048112" s="269"/>
    </row>
    <row r="1048113" spans="1:29" s="119" customFormat="1">
      <c r="A1048113" s="254"/>
      <c r="B1048113" s="198"/>
      <c r="C1048113" s="265"/>
      <c r="D1048113" s="265"/>
      <c r="E1048113" s="198"/>
      <c r="G1048113" s="198"/>
      <c r="H1048113" s="198"/>
      <c r="I1048113" s="198"/>
      <c r="J1048113" s="198"/>
      <c r="K1048113" s="198"/>
      <c r="M1048113" s="198"/>
      <c r="N1048113" s="198"/>
      <c r="P1048113" s="2"/>
      <c r="U1048113" s="270"/>
      <c r="AA1048113" s="268"/>
      <c r="AC1048113" s="269"/>
    </row>
    <row r="1048114" spans="1:29" s="119" customFormat="1">
      <c r="A1048114" s="254"/>
      <c r="B1048114" s="198"/>
      <c r="C1048114" s="265"/>
      <c r="D1048114" s="265"/>
      <c r="E1048114" s="198"/>
      <c r="G1048114" s="198"/>
      <c r="H1048114" s="198"/>
      <c r="I1048114" s="198"/>
      <c r="J1048114" s="198"/>
      <c r="K1048114" s="198"/>
      <c r="M1048114" s="198"/>
      <c r="N1048114" s="198"/>
      <c r="P1048114" s="2"/>
      <c r="U1048114" s="270"/>
      <c r="AA1048114" s="268"/>
      <c r="AC1048114" s="269"/>
    </row>
    <row r="1048115" spans="1:29" s="119" customFormat="1">
      <c r="A1048115" s="254"/>
      <c r="B1048115" s="198"/>
      <c r="C1048115" s="265"/>
      <c r="D1048115" s="265"/>
      <c r="E1048115" s="198"/>
      <c r="G1048115" s="198"/>
      <c r="H1048115" s="198"/>
      <c r="I1048115" s="198"/>
      <c r="J1048115" s="198"/>
      <c r="K1048115" s="198"/>
      <c r="M1048115" s="198"/>
      <c r="N1048115" s="198"/>
      <c r="P1048115" s="2"/>
      <c r="U1048115" s="270"/>
      <c r="AA1048115" s="268"/>
      <c r="AC1048115" s="269"/>
    </row>
    <row r="1048116" spans="1:29" s="119" customFormat="1">
      <c r="A1048116" s="254"/>
      <c r="B1048116" s="198"/>
      <c r="C1048116" s="265"/>
      <c r="D1048116" s="265"/>
      <c r="E1048116" s="198"/>
      <c r="G1048116" s="198"/>
      <c r="H1048116" s="198"/>
      <c r="I1048116" s="198"/>
      <c r="J1048116" s="198"/>
      <c r="K1048116" s="198"/>
      <c r="M1048116" s="198"/>
      <c r="N1048116" s="198"/>
      <c r="P1048116" s="2"/>
      <c r="U1048116" s="270"/>
      <c r="AA1048116" s="268"/>
      <c r="AC1048116" s="269"/>
    </row>
    <row r="1048117" spans="1:29" s="119" customFormat="1">
      <c r="A1048117" s="254"/>
      <c r="B1048117" s="198"/>
      <c r="C1048117" s="265"/>
      <c r="D1048117" s="265"/>
      <c r="E1048117" s="198"/>
      <c r="G1048117" s="198"/>
      <c r="H1048117" s="198"/>
      <c r="I1048117" s="198"/>
      <c r="J1048117" s="198"/>
      <c r="K1048117" s="198"/>
      <c r="M1048117" s="198"/>
      <c r="N1048117" s="198"/>
      <c r="P1048117" s="2"/>
      <c r="U1048117" s="270"/>
      <c r="AA1048117" s="268"/>
      <c r="AC1048117" s="269"/>
    </row>
    <row r="1048118" spans="1:29" s="119" customFormat="1">
      <c r="A1048118" s="254"/>
      <c r="B1048118" s="198"/>
      <c r="C1048118" s="265"/>
      <c r="D1048118" s="265"/>
      <c r="E1048118" s="198"/>
      <c r="G1048118" s="198"/>
      <c r="H1048118" s="198"/>
      <c r="I1048118" s="198"/>
      <c r="J1048118" s="198"/>
      <c r="K1048118" s="198"/>
      <c r="M1048118" s="198"/>
      <c r="N1048118" s="198"/>
      <c r="P1048118" s="2"/>
      <c r="U1048118" s="270"/>
      <c r="AA1048118" s="268"/>
      <c r="AC1048118" s="269"/>
    </row>
    <row r="1048119" spans="1:29" s="119" customFormat="1">
      <c r="A1048119" s="254"/>
      <c r="B1048119" s="198"/>
      <c r="C1048119" s="265"/>
      <c r="D1048119" s="265"/>
      <c r="E1048119" s="198"/>
      <c r="G1048119" s="198"/>
      <c r="H1048119" s="198"/>
      <c r="I1048119" s="198"/>
      <c r="J1048119" s="198"/>
      <c r="K1048119" s="198"/>
      <c r="M1048119" s="198"/>
      <c r="N1048119" s="198"/>
      <c r="P1048119" s="2"/>
      <c r="U1048119" s="270"/>
      <c r="AA1048119" s="268"/>
      <c r="AC1048119" s="269"/>
    </row>
    <row r="1048120" spans="1:29" s="119" customFormat="1">
      <c r="A1048120" s="254"/>
      <c r="B1048120" s="198"/>
      <c r="C1048120" s="265"/>
      <c r="D1048120" s="265"/>
      <c r="E1048120" s="198"/>
      <c r="G1048120" s="198"/>
      <c r="H1048120" s="198"/>
      <c r="I1048120" s="198"/>
      <c r="J1048120" s="198"/>
      <c r="K1048120" s="198"/>
      <c r="M1048120" s="198"/>
      <c r="N1048120" s="198"/>
      <c r="P1048120" s="2"/>
      <c r="U1048120" s="270"/>
      <c r="AA1048120" s="268"/>
      <c r="AC1048120" s="269"/>
    </row>
    <row r="1048121" spans="1:29" s="119" customFormat="1">
      <c r="A1048121" s="254"/>
      <c r="B1048121" s="198"/>
      <c r="C1048121" s="265"/>
      <c r="D1048121" s="265"/>
      <c r="E1048121" s="198"/>
      <c r="G1048121" s="198"/>
      <c r="H1048121" s="198"/>
      <c r="I1048121" s="198"/>
      <c r="J1048121" s="198"/>
      <c r="K1048121" s="198"/>
      <c r="M1048121" s="198"/>
      <c r="N1048121" s="198"/>
      <c r="P1048121" s="2"/>
      <c r="U1048121" s="270"/>
      <c r="AA1048121" s="268"/>
      <c r="AC1048121" s="269"/>
    </row>
    <row r="1048122" spans="1:29" s="119" customFormat="1">
      <c r="A1048122" s="254"/>
      <c r="B1048122" s="198"/>
      <c r="C1048122" s="265"/>
      <c r="D1048122" s="265"/>
      <c r="E1048122" s="198"/>
      <c r="G1048122" s="198"/>
      <c r="H1048122" s="198"/>
      <c r="I1048122" s="198"/>
      <c r="J1048122" s="198"/>
      <c r="K1048122" s="198"/>
      <c r="M1048122" s="198"/>
      <c r="N1048122" s="198"/>
      <c r="P1048122" s="2"/>
      <c r="U1048122" s="270"/>
      <c r="AA1048122" s="268"/>
      <c r="AC1048122" s="269"/>
    </row>
    <row r="1048123" spans="1:29" s="119" customFormat="1">
      <c r="A1048123" s="254"/>
      <c r="B1048123" s="198"/>
      <c r="C1048123" s="265"/>
      <c r="D1048123" s="265"/>
      <c r="E1048123" s="198"/>
      <c r="G1048123" s="198"/>
      <c r="H1048123" s="198"/>
      <c r="I1048123" s="198"/>
      <c r="J1048123" s="198"/>
      <c r="K1048123" s="198"/>
      <c r="M1048123" s="198"/>
      <c r="N1048123" s="198"/>
      <c r="P1048123" s="2"/>
      <c r="U1048123" s="270"/>
      <c r="AA1048123" s="268"/>
      <c r="AC1048123" s="269"/>
    </row>
    <row r="1048124" spans="1:29" s="119" customFormat="1">
      <c r="A1048124" s="254"/>
      <c r="B1048124" s="198"/>
      <c r="C1048124" s="265"/>
      <c r="D1048124" s="265"/>
      <c r="E1048124" s="198"/>
      <c r="G1048124" s="198"/>
      <c r="H1048124" s="198"/>
      <c r="I1048124" s="198"/>
      <c r="J1048124" s="198"/>
      <c r="K1048124" s="198"/>
      <c r="M1048124" s="198"/>
      <c r="N1048124" s="198"/>
      <c r="P1048124" s="2"/>
      <c r="U1048124" s="270"/>
      <c r="AA1048124" s="268"/>
      <c r="AC1048124" s="269"/>
    </row>
    <row r="1048125" spans="1:29" s="119" customFormat="1">
      <c r="A1048125" s="254"/>
      <c r="B1048125" s="198"/>
      <c r="C1048125" s="265"/>
      <c r="D1048125" s="265"/>
      <c r="E1048125" s="198"/>
      <c r="G1048125" s="198"/>
      <c r="H1048125" s="198"/>
      <c r="I1048125" s="198"/>
      <c r="J1048125" s="198"/>
      <c r="K1048125" s="198"/>
      <c r="M1048125" s="198"/>
      <c r="N1048125" s="198"/>
      <c r="P1048125" s="2"/>
      <c r="U1048125" s="270"/>
      <c r="AA1048125" s="268"/>
      <c r="AC1048125" s="269"/>
    </row>
    <row r="1048126" spans="1:29" s="119" customFormat="1">
      <c r="A1048126" s="254"/>
      <c r="B1048126" s="198"/>
      <c r="C1048126" s="265"/>
      <c r="D1048126" s="265"/>
      <c r="E1048126" s="198"/>
      <c r="G1048126" s="198"/>
      <c r="H1048126" s="198"/>
      <c r="I1048126" s="198"/>
      <c r="J1048126" s="198"/>
      <c r="K1048126" s="198"/>
      <c r="M1048126" s="198"/>
      <c r="N1048126" s="198"/>
      <c r="P1048126" s="2"/>
      <c r="U1048126" s="270"/>
      <c r="AA1048126" s="268"/>
      <c r="AC1048126" s="269"/>
    </row>
    <row r="1048127" spans="1:29" s="119" customFormat="1">
      <c r="A1048127" s="254"/>
      <c r="B1048127" s="198"/>
      <c r="C1048127" s="265"/>
      <c r="D1048127" s="265"/>
      <c r="E1048127" s="198"/>
      <c r="G1048127" s="198"/>
      <c r="H1048127" s="198"/>
      <c r="I1048127" s="198"/>
      <c r="J1048127" s="198"/>
      <c r="K1048127" s="198"/>
      <c r="M1048127" s="198"/>
      <c r="N1048127" s="198"/>
      <c r="P1048127" s="2"/>
      <c r="U1048127" s="270"/>
      <c r="AA1048127" s="268"/>
      <c r="AC1048127" s="269"/>
    </row>
    <row r="1048128" spans="1:29" s="119" customFormat="1">
      <c r="A1048128" s="254"/>
      <c r="B1048128" s="198"/>
      <c r="C1048128" s="265"/>
      <c r="D1048128" s="265"/>
      <c r="E1048128" s="198"/>
      <c r="G1048128" s="198"/>
      <c r="H1048128" s="198"/>
      <c r="I1048128" s="198"/>
      <c r="J1048128" s="198"/>
      <c r="K1048128" s="198"/>
      <c r="M1048128" s="198"/>
      <c r="N1048128" s="198"/>
      <c r="P1048128" s="2"/>
      <c r="U1048128" s="270"/>
      <c r="AA1048128" s="268"/>
      <c r="AC1048128" s="269"/>
    </row>
    <row r="1048129" spans="1:29" s="119" customFormat="1">
      <c r="A1048129" s="254"/>
      <c r="B1048129" s="198"/>
      <c r="C1048129" s="265"/>
      <c r="D1048129" s="265"/>
      <c r="E1048129" s="198"/>
      <c r="G1048129" s="198"/>
      <c r="H1048129" s="198"/>
      <c r="I1048129" s="198"/>
      <c r="J1048129" s="198"/>
      <c r="K1048129" s="198"/>
      <c r="M1048129" s="198"/>
      <c r="N1048129" s="198"/>
      <c r="P1048129" s="2"/>
      <c r="U1048129" s="270"/>
      <c r="AA1048129" s="268"/>
      <c r="AC1048129" s="269"/>
    </row>
    <row r="1048130" spans="1:29" s="119" customFormat="1">
      <c r="A1048130" s="254"/>
      <c r="B1048130" s="198"/>
      <c r="C1048130" s="265"/>
      <c r="D1048130" s="265"/>
      <c r="E1048130" s="198"/>
      <c r="G1048130" s="198"/>
      <c r="H1048130" s="198"/>
      <c r="I1048130" s="198"/>
      <c r="J1048130" s="198"/>
      <c r="K1048130" s="198"/>
      <c r="M1048130" s="198"/>
      <c r="N1048130" s="198"/>
      <c r="P1048130" s="2"/>
      <c r="U1048130" s="270"/>
      <c r="AA1048130" s="268"/>
      <c r="AC1048130" s="269"/>
    </row>
    <row r="1048131" spans="1:29" s="119" customFormat="1">
      <c r="A1048131" s="254"/>
      <c r="B1048131" s="198"/>
      <c r="C1048131" s="265"/>
      <c r="D1048131" s="265"/>
      <c r="E1048131" s="198"/>
      <c r="G1048131" s="198"/>
      <c r="H1048131" s="198"/>
      <c r="I1048131" s="198"/>
      <c r="J1048131" s="198"/>
      <c r="K1048131" s="198"/>
      <c r="M1048131" s="198"/>
      <c r="N1048131" s="198"/>
      <c r="P1048131" s="2"/>
      <c r="U1048131" s="270"/>
      <c r="AA1048131" s="268"/>
      <c r="AC1048131" s="269"/>
    </row>
    <row r="1048132" spans="1:29" s="119" customFormat="1">
      <c r="A1048132" s="254"/>
      <c r="B1048132" s="198"/>
      <c r="C1048132" s="265"/>
      <c r="D1048132" s="265"/>
      <c r="E1048132" s="198"/>
      <c r="G1048132" s="198"/>
      <c r="H1048132" s="198"/>
      <c r="I1048132" s="198"/>
      <c r="J1048132" s="198"/>
      <c r="K1048132" s="198"/>
      <c r="M1048132" s="198"/>
      <c r="N1048132" s="198"/>
      <c r="P1048132" s="2"/>
      <c r="U1048132" s="270"/>
      <c r="AA1048132" s="268"/>
      <c r="AC1048132" s="269"/>
    </row>
    <row r="1048133" spans="1:29" s="119" customFormat="1">
      <c r="A1048133" s="254"/>
      <c r="B1048133" s="198"/>
      <c r="C1048133" s="265"/>
      <c r="D1048133" s="265"/>
      <c r="E1048133" s="198"/>
      <c r="G1048133" s="198"/>
      <c r="H1048133" s="198"/>
      <c r="I1048133" s="198"/>
      <c r="J1048133" s="198"/>
      <c r="K1048133" s="198"/>
      <c r="M1048133" s="198"/>
      <c r="N1048133" s="198"/>
      <c r="P1048133" s="2"/>
      <c r="U1048133" s="270"/>
      <c r="AA1048133" s="268"/>
      <c r="AC1048133" s="269"/>
    </row>
    <row r="1048134" spans="1:29" s="119" customFormat="1">
      <c r="A1048134" s="254"/>
      <c r="B1048134" s="198"/>
      <c r="C1048134" s="265"/>
      <c r="D1048134" s="265"/>
      <c r="E1048134" s="198"/>
      <c r="G1048134" s="198"/>
      <c r="H1048134" s="198"/>
      <c r="I1048134" s="198"/>
      <c r="J1048134" s="198"/>
      <c r="K1048134" s="198"/>
      <c r="M1048134" s="198"/>
      <c r="N1048134" s="198"/>
      <c r="P1048134" s="2"/>
      <c r="U1048134" s="270"/>
      <c r="AA1048134" s="268"/>
      <c r="AC1048134" s="269"/>
    </row>
    <row r="1048135" spans="1:29" s="119" customFormat="1">
      <c r="A1048135" s="254"/>
      <c r="B1048135" s="198"/>
      <c r="C1048135" s="265"/>
      <c r="D1048135" s="265"/>
      <c r="E1048135" s="198"/>
      <c r="G1048135" s="198"/>
      <c r="H1048135" s="198"/>
      <c r="I1048135" s="198"/>
      <c r="J1048135" s="198"/>
      <c r="K1048135" s="198"/>
      <c r="M1048135" s="198"/>
      <c r="N1048135" s="198"/>
      <c r="P1048135" s="2"/>
      <c r="U1048135" s="270"/>
      <c r="AA1048135" s="268"/>
      <c r="AC1048135" s="269"/>
    </row>
    <row r="1048136" spans="1:29" s="119" customFormat="1">
      <c r="A1048136" s="254"/>
      <c r="B1048136" s="198"/>
      <c r="C1048136" s="265"/>
      <c r="D1048136" s="265"/>
      <c r="E1048136" s="198"/>
      <c r="G1048136" s="198"/>
      <c r="H1048136" s="198"/>
      <c r="I1048136" s="198"/>
      <c r="J1048136" s="198"/>
      <c r="K1048136" s="198"/>
      <c r="M1048136" s="198"/>
      <c r="N1048136" s="198"/>
      <c r="P1048136" s="2"/>
      <c r="U1048136" s="270"/>
      <c r="AA1048136" s="268"/>
      <c r="AC1048136" s="269"/>
    </row>
    <row r="1048137" spans="1:29" s="119" customFormat="1">
      <c r="A1048137" s="254"/>
      <c r="B1048137" s="198"/>
      <c r="C1048137" s="265"/>
      <c r="D1048137" s="265"/>
      <c r="E1048137" s="198"/>
      <c r="G1048137" s="198"/>
      <c r="H1048137" s="198"/>
      <c r="I1048137" s="198"/>
      <c r="J1048137" s="198"/>
      <c r="K1048137" s="198"/>
      <c r="M1048137" s="198"/>
      <c r="N1048137" s="198"/>
      <c r="P1048137" s="2"/>
      <c r="U1048137" s="270"/>
      <c r="AA1048137" s="268"/>
      <c r="AC1048137" s="269"/>
    </row>
    <row r="1048138" spans="1:29" s="119" customFormat="1">
      <c r="A1048138" s="254"/>
      <c r="B1048138" s="198"/>
      <c r="C1048138" s="265"/>
      <c r="D1048138" s="265"/>
      <c r="E1048138" s="198"/>
      <c r="G1048138" s="198"/>
      <c r="H1048138" s="198"/>
      <c r="I1048138" s="198"/>
      <c r="J1048138" s="198"/>
      <c r="K1048138" s="198"/>
      <c r="M1048138" s="198"/>
      <c r="N1048138" s="198"/>
      <c r="P1048138" s="2"/>
      <c r="U1048138" s="270"/>
      <c r="AA1048138" s="268"/>
      <c r="AC1048138" s="269"/>
    </row>
    <row r="1048139" spans="1:29" s="119" customFormat="1">
      <c r="A1048139" s="254"/>
      <c r="B1048139" s="198"/>
      <c r="C1048139" s="265"/>
      <c r="D1048139" s="265"/>
      <c r="E1048139" s="198"/>
      <c r="G1048139" s="198"/>
      <c r="H1048139" s="198"/>
      <c r="I1048139" s="198"/>
      <c r="J1048139" s="198"/>
      <c r="K1048139" s="198"/>
      <c r="M1048139" s="198"/>
      <c r="N1048139" s="198"/>
      <c r="P1048139" s="2"/>
      <c r="U1048139" s="270"/>
      <c r="AA1048139" s="268"/>
      <c r="AC1048139" s="269"/>
    </row>
    <row r="1048140" spans="1:29" s="119" customFormat="1">
      <c r="A1048140" s="254"/>
      <c r="B1048140" s="198"/>
      <c r="C1048140" s="265"/>
      <c r="D1048140" s="265"/>
      <c r="E1048140" s="198"/>
      <c r="G1048140" s="198"/>
      <c r="H1048140" s="198"/>
      <c r="I1048140" s="198"/>
      <c r="J1048140" s="198"/>
      <c r="K1048140" s="198"/>
      <c r="M1048140" s="198"/>
      <c r="N1048140" s="198"/>
      <c r="P1048140" s="2"/>
      <c r="U1048140" s="270"/>
      <c r="AA1048140" s="268"/>
      <c r="AC1048140" s="269"/>
    </row>
    <row r="1048141" spans="1:29" s="119" customFormat="1">
      <c r="A1048141" s="254"/>
      <c r="B1048141" s="198"/>
      <c r="C1048141" s="265"/>
      <c r="D1048141" s="265"/>
      <c r="E1048141" s="198"/>
      <c r="G1048141" s="198"/>
      <c r="H1048141" s="198"/>
      <c r="I1048141" s="198"/>
      <c r="J1048141" s="198"/>
      <c r="K1048141" s="198"/>
      <c r="M1048141" s="198"/>
      <c r="N1048141" s="198"/>
      <c r="P1048141" s="2"/>
      <c r="U1048141" s="270"/>
      <c r="AA1048141" s="268"/>
      <c r="AC1048141" s="269"/>
    </row>
    <row r="1048142" spans="1:29" s="119" customFormat="1">
      <c r="A1048142" s="254"/>
      <c r="B1048142" s="198"/>
      <c r="C1048142" s="265"/>
      <c r="D1048142" s="265"/>
      <c r="E1048142" s="198"/>
      <c r="G1048142" s="198"/>
      <c r="H1048142" s="198"/>
      <c r="I1048142" s="198"/>
      <c r="J1048142" s="198"/>
      <c r="K1048142" s="198"/>
      <c r="M1048142" s="198"/>
      <c r="N1048142" s="198"/>
      <c r="P1048142" s="2"/>
      <c r="U1048142" s="270"/>
      <c r="AA1048142" s="268"/>
      <c r="AC1048142" s="269"/>
    </row>
    <row r="1048143" spans="1:29" s="119" customFormat="1">
      <c r="A1048143" s="254"/>
      <c r="B1048143" s="198"/>
      <c r="C1048143" s="265"/>
      <c r="D1048143" s="265"/>
      <c r="E1048143" s="198"/>
      <c r="G1048143" s="198"/>
      <c r="H1048143" s="198"/>
      <c r="I1048143" s="198"/>
      <c r="J1048143" s="198"/>
      <c r="K1048143" s="198"/>
      <c r="M1048143" s="198"/>
      <c r="N1048143" s="198"/>
      <c r="P1048143" s="2"/>
      <c r="U1048143" s="270"/>
      <c r="AA1048143" s="268"/>
      <c r="AC1048143" s="269"/>
    </row>
    <row r="1048144" spans="1:29" s="119" customFormat="1">
      <c r="A1048144" s="254"/>
      <c r="B1048144" s="198"/>
      <c r="C1048144" s="265"/>
      <c r="D1048144" s="265"/>
      <c r="E1048144" s="198"/>
      <c r="G1048144" s="198"/>
      <c r="H1048144" s="198"/>
      <c r="I1048144" s="198"/>
      <c r="J1048144" s="198"/>
      <c r="K1048144" s="198"/>
      <c r="M1048144" s="198"/>
      <c r="N1048144" s="198"/>
      <c r="P1048144" s="2"/>
      <c r="U1048144" s="270"/>
      <c r="AA1048144" s="268"/>
      <c r="AC1048144" s="269"/>
    </row>
    <row r="1048145" spans="1:29" s="119" customFormat="1">
      <c r="A1048145" s="254"/>
      <c r="B1048145" s="198"/>
      <c r="C1048145" s="265"/>
      <c r="D1048145" s="265"/>
      <c r="E1048145" s="198"/>
      <c r="G1048145" s="198"/>
      <c r="H1048145" s="198"/>
      <c r="I1048145" s="198"/>
      <c r="J1048145" s="198"/>
      <c r="K1048145" s="198"/>
      <c r="M1048145" s="198"/>
      <c r="N1048145" s="198"/>
      <c r="P1048145" s="2"/>
      <c r="U1048145" s="270"/>
      <c r="AA1048145" s="268"/>
      <c r="AC1048145" s="269"/>
    </row>
    <row r="1048146" spans="1:29" s="119" customFormat="1">
      <c r="A1048146" s="254"/>
      <c r="B1048146" s="198"/>
      <c r="C1048146" s="265"/>
      <c r="D1048146" s="265"/>
      <c r="E1048146" s="198"/>
      <c r="G1048146" s="198"/>
      <c r="H1048146" s="198"/>
      <c r="I1048146" s="198"/>
      <c r="J1048146" s="198"/>
      <c r="K1048146" s="198"/>
      <c r="M1048146" s="198"/>
      <c r="N1048146" s="198"/>
      <c r="P1048146" s="2"/>
      <c r="U1048146" s="270"/>
      <c r="AA1048146" s="268"/>
      <c r="AC1048146" s="269"/>
    </row>
    <row r="1048147" spans="1:29" s="119" customFormat="1">
      <c r="A1048147" s="254"/>
      <c r="B1048147" s="198"/>
      <c r="C1048147" s="265"/>
      <c r="D1048147" s="265"/>
      <c r="E1048147" s="198"/>
      <c r="G1048147" s="198"/>
      <c r="H1048147" s="198"/>
      <c r="I1048147" s="198"/>
      <c r="J1048147" s="198"/>
      <c r="K1048147" s="198"/>
      <c r="M1048147" s="198"/>
      <c r="N1048147" s="198"/>
      <c r="P1048147" s="2"/>
      <c r="U1048147" s="270"/>
      <c r="AA1048147" s="268"/>
      <c r="AC1048147" s="269"/>
    </row>
    <row r="1048148" spans="1:29" s="119" customFormat="1">
      <c r="A1048148" s="254"/>
      <c r="B1048148" s="198"/>
      <c r="C1048148" s="265"/>
      <c r="D1048148" s="265"/>
      <c r="E1048148" s="198"/>
      <c r="G1048148" s="198"/>
      <c r="H1048148" s="198"/>
      <c r="I1048148" s="198"/>
      <c r="J1048148" s="198"/>
      <c r="K1048148" s="198"/>
      <c r="M1048148" s="198"/>
      <c r="N1048148" s="198"/>
      <c r="P1048148" s="2"/>
      <c r="U1048148" s="270"/>
      <c r="AA1048148" s="268"/>
      <c r="AC1048148" s="269"/>
    </row>
    <row r="1048149" spans="1:29" s="119" customFormat="1">
      <c r="A1048149" s="254"/>
      <c r="B1048149" s="198"/>
      <c r="C1048149" s="265"/>
      <c r="D1048149" s="265"/>
      <c r="E1048149" s="198"/>
      <c r="G1048149" s="198"/>
      <c r="H1048149" s="198"/>
      <c r="I1048149" s="198"/>
      <c r="J1048149" s="198"/>
      <c r="K1048149" s="198"/>
      <c r="M1048149" s="198"/>
      <c r="N1048149" s="198"/>
      <c r="P1048149" s="2"/>
      <c r="U1048149" s="270"/>
      <c r="AA1048149" s="268"/>
      <c r="AC1048149" s="269"/>
    </row>
    <row r="1048150" spans="1:29" s="119" customFormat="1">
      <c r="A1048150" s="254"/>
      <c r="B1048150" s="198"/>
      <c r="C1048150" s="265"/>
      <c r="D1048150" s="265"/>
      <c r="E1048150" s="198"/>
      <c r="G1048150" s="198"/>
      <c r="H1048150" s="198"/>
      <c r="I1048150" s="198"/>
      <c r="J1048150" s="198"/>
      <c r="K1048150" s="198"/>
      <c r="M1048150" s="198"/>
      <c r="N1048150" s="198"/>
      <c r="P1048150" s="2"/>
      <c r="U1048150" s="270"/>
      <c r="AA1048150" s="268"/>
      <c r="AC1048150" s="269"/>
    </row>
    <row r="1048151" spans="1:29" s="119" customFormat="1">
      <c r="A1048151" s="254"/>
      <c r="B1048151" s="198"/>
      <c r="C1048151" s="265"/>
      <c r="D1048151" s="265"/>
      <c r="E1048151" s="198"/>
      <c r="G1048151" s="198"/>
      <c r="H1048151" s="198"/>
      <c r="I1048151" s="198"/>
      <c r="J1048151" s="198"/>
      <c r="K1048151" s="198"/>
      <c r="M1048151" s="198"/>
      <c r="N1048151" s="198"/>
      <c r="P1048151" s="2"/>
      <c r="U1048151" s="270"/>
      <c r="AA1048151" s="268"/>
      <c r="AC1048151" s="269"/>
    </row>
    <row r="1048152" spans="1:29" s="119" customFormat="1">
      <c r="A1048152" s="254"/>
      <c r="B1048152" s="198"/>
      <c r="C1048152" s="265"/>
      <c r="D1048152" s="265"/>
      <c r="E1048152" s="198"/>
      <c r="G1048152" s="198"/>
      <c r="H1048152" s="198"/>
      <c r="I1048152" s="198"/>
      <c r="J1048152" s="198"/>
      <c r="K1048152" s="198"/>
      <c r="M1048152" s="198"/>
      <c r="N1048152" s="198"/>
      <c r="P1048152" s="2"/>
      <c r="U1048152" s="270"/>
      <c r="AA1048152" s="268"/>
      <c r="AC1048152" s="269"/>
    </row>
    <row r="1048153" spans="1:29" s="119" customFormat="1">
      <c r="A1048153" s="254"/>
      <c r="B1048153" s="198"/>
      <c r="C1048153" s="265"/>
      <c r="D1048153" s="265"/>
      <c r="E1048153" s="198"/>
      <c r="G1048153" s="198"/>
      <c r="H1048153" s="198"/>
      <c r="I1048153" s="198"/>
      <c r="J1048153" s="198"/>
      <c r="K1048153" s="198"/>
      <c r="M1048153" s="198"/>
      <c r="N1048153" s="198"/>
      <c r="P1048153" s="2"/>
      <c r="U1048153" s="270"/>
      <c r="AA1048153" s="268"/>
      <c r="AC1048153" s="269"/>
    </row>
    <row r="1048154" spans="1:29" s="119" customFormat="1">
      <c r="A1048154" s="254"/>
      <c r="B1048154" s="198"/>
      <c r="C1048154" s="265"/>
      <c r="D1048154" s="265"/>
      <c r="E1048154" s="198"/>
      <c r="G1048154" s="198"/>
      <c r="H1048154" s="198"/>
      <c r="I1048154" s="198"/>
      <c r="J1048154" s="198"/>
      <c r="K1048154" s="198"/>
      <c r="M1048154" s="198"/>
      <c r="N1048154" s="198"/>
      <c r="P1048154" s="2"/>
      <c r="U1048154" s="270"/>
      <c r="AA1048154" s="268"/>
      <c r="AC1048154" s="269"/>
    </row>
    <row r="1048155" spans="1:29" s="119" customFormat="1">
      <c r="A1048155" s="254"/>
      <c r="B1048155" s="198"/>
      <c r="C1048155" s="265"/>
      <c r="D1048155" s="265"/>
      <c r="E1048155" s="198"/>
      <c r="G1048155" s="198"/>
      <c r="H1048155" s="198"/>
      <c r="I1048155" s="198"/>
      <c r="J1048155" s="198"/>
      <c r="K1048155" s="198"/>
      <c r="M1048155" s="198"/>
      <c r="N1048155" s="198"/>
      <c r="P1048155" s="2"/>
      <c r="U1048155" s="270"/>
      <c r="AA1048155" s="268"/>
      <c r="AC1048155" s="269"/>
    </row>
    <row r="1048156" spans="1:29" s="119" customFormat="1">
      <c r="A1048156" s="254"/>
      <c r="B1048156" s="198"/>
      <c r="C1048156" s="265"/>
      <c r="D1048156" s="265"/>
      <c r="E1048156" s="198"/>
      <c r="G1048156" s="198"/>
      <c r="H1048156" s="198"/>
      <c r="I1048156" s="198"/>
      <c r="J1048156" s="198"/>
      <c r="K1048156" s="198"/>
      <c r="M1048156" s="198"/>
      <c r="N1048156" s="198"/>
      <c r="P1048156" s="2"/>
      <c r="U1048156" s="270"/>
      <c r="AA1048156" s="268"/>
      <c r="AC1048156" s="269"/>
    </row>
    <row r="1048157" spans="1:29" s="119" customFormat="1">
      <c r="A1048157" s="254"/>
      <c r="B1048157" s="198"/>
      <c r="C1048157" s="265"/>
      <c r="D1048157" s="265"/>
      <c r="E1048157" s="198"/>
      <c r="G1048157" s="198"/>
      <c r="H1048157" s="198"/>
      <c r="I1048157" s="198"/>
      <c r="J1048157" s="198"/>
      <c r="K1048157" s="198"/>
      <c r="M1048157" s="198"/>
      <c r="N1048157" s="198"/>
      <c r="P1048157" s="2"/>
      <c r="U1048157" s="270"/>
      <c r="AA1048157" s="268"/>
      <c r="AC1048157" s="269"/>
    </row>
    <row r="1048158" spans="1:29" s="119" customFormat="1">
      <c r="A1048158" s="254"/>
      <c r="B1048158" s="198"/>
      <c r="C1048158" s="265"/>
      <c r="D1048158" s="265"/>
      <c r="E1048158" s="198"/>
      <c r="G1048158" s="198"/>
      <c r="H1048158" s="198"/>
      <c r="I1048158" s="198"/>
      <c r="J1048158" s="198"/>
      <c r="K1048158" s="198"/>
      <c r="M1048158" s="198"/>
      <c r="N1048158" s="198"/>
      <c r="P1048158" s="2"/>
      <c r="U1048158" s="270"/>
      <c r="AA1048158" s="268"/>
      <c r="AC1048158" s="269"/>
    </row>
    <row r="1048159" spans="1:29" s="119" customFormat="1">
      <c r="A1048159" s="254"/>
      <c r="B1048159" s="198"/>
      <c r="C1048159" s="265"/>
      <c r="D1048159" s="265"/>
      <c r="E1048159" s="198"/>
      <c r="G1048159" s="198"/>
      <c r="H1048159" s="198"/>
      <c r="I1048159" s="198"/>
      <c r="J1048159" s="198"/>
      <c r="K1048159" s="198"/>
      <c r="M1048159" s="198"/>
      <c r="N1048159" s="198"/>
      <c r="P1048159" s="2"/>
      <c r="U1048159" s="270"/>
      <c r="AA1048159" s="268"/>
      <c r="AC1048159" s="269"/>
    </row>
    <row r="1048160" spans="1:29" s="119" customFormat="1">
      <c r="A1048160" s="254"/>
      <c r="B1048160" s="198"/>
      <c r="C1048160" s="265"/>
      <c r="D1048160" s="265"/>
      <c r="E1048160" s="198"/>
      <c r="G1048160" s="198"/>
      <c r="H1048160" s="198"/>
      <c r="I1048160" s="198"/>
      <c r="J1048160" s="198"/>
      <c r="K1048160" s="198"/>
      <c r="M1048160" s="198"/>
      <c r="N1048160" s="198"/>
      <c r="P1048160" s="2"/>
      <c r="U1048160" s="270"/>
      <c r="AA1048160" s="268"/>
      <c r="AC1048160" s="269"/>
    </row>
    <row r="1048161" spans="1:29" s="119" customFormat="1">
      <c r="A1048161" s="254"/>
      <c r="B1048161" s="198"/>
      <c r="C1048161" s="265"/>
      <c r="D1048161" s="265"/>
      <c r="E1048161" s="198"/>
      <c r="G1048161" s="198"/>
      <c r="H1048161" s="198"/>
      <c r="I1048161" s="198"/>
      <c r="J1048161" s="198"/>
      <c r="K1048161" s="198"/>
      <c r="M1048161" s="198"/>
      <c r="N1048161" s="198"/>
      <c r="P1048161" s="2"/>
      <c r="U1048161" s="270"/>
      <c r="AA1048161" s="268"/>
      <c r="AC1048161" s="269"/>
    </row>
    <row r="1048162" spans="1:29" s="119" customFormat="1">
      <c r="A1048162" s="254"/>
      <c r="B1048162" s="198"/>
      <c r="C1048162" s="265"/>
      <c r="D1048162" s="265"/>
      <c r="E1048162" s="198"/>
      <c r="G1048162" s="198"/>
      <c r="H1048162" s="198"/>
      <c r="I1048162" s="198"/>
      <c r="J1048162" s="198"/>
      <c r="K1048162" s="198"/>
      <c r="M1048162" s="198"/>
      <c r="N1048162" s="198"/>
      <c r="P1048162" s="2"/>
      <c r="U1048162" s="270"/>
      <c r="AA1048162" s="268"/>
      <c r="AC1048162" s="269"/>
    </row>
    <row r="1048163" spans="1:29" s="119" customFormat="1">
      <c r="A1048163" s="254"/>
      <c r="B1048163" s="198"/>
      <c r="C1048163" s="265"/>
      <c r="D1048163" s="265"/>
      <c r="E1048163" s="198"/>
      <c r="G1048163" s="198"/>
      <c r="H1048163" s="198"/>
      <c r="I1048163" s="198"/>
      <c r="J1048163" s="198"/>
      <c r="K1048163" s="198"/>
      <c r="M1048163" s="198"/>
      <c r="N1048163" s="198"/>
      <c r="P1048163" s="2"/>
      <c r="U1048163" s="270"/>
      <c r="AA1048163" s="268"/>
      <c r="AC1048163" s="269"/>
    </row>
    <row r="1048164" spans="1:29" s="119" customFormat="1">
      <c r="A1048164" s="254"/>
      <c r="B1048164" s="198"/>
      <c r="C1048164" s="265"/>
      <c r="D1048164" s="265"/>
      <c r="E1048164" s="198"/>
      <c r="G1048164" s="198"/>
      <c r="H1048164" s="198"/>
      <c r="I1048164" s="198"/>
      <c r="J1048164" s="198"/>
      <c r="K1048164" s="198"/>
      <c r="M1048164" s="198"/>
      <c r="N1048164" s="198"/>
      <c r="P1048164" s="2"/>
      <c r="U1048164" s="270"/>
      <c r="AA1048164" s="268"/>
      <c r="AC1048164" s="269"/>
    </row>
    <row r="1048165" spans="1:29" s="119" customFormat="1">
      <c r="A1048165" s="254"/>
      <c r="B1048165" s="198"/>
      <c r="C1048165" s="265"/>
      <c r="D1048165" s="265"/>
      <c r="E1048165" s="198"/>
      <c r="G1048165" s="198"/>
      <c r="H1048165" s="198"/>
      <c r="I1048165" s="198"/>
      <c r="J1048165" s="198"/>
      <c r="K1048165" s="198"/>
      <c r="M1048165" s="198"/>
      <c r="N1048165" s="198"/>
      <c r="P1048165" s="2"/>
      <c r="U1048165" s="270"/>
      <c r="AA1048165" s="268"/>
      <c r="AC1048165" s="269"/>
    </row>
    <row r="1048166" spans="1:29" s="119" customFormat="1">
      <c r="A1048166" s="254"/>
      <c r="B1048166" s="198"/>
      <c r="C1048166" s="265"/>
      <c r="D1048166" s="265"/>
      <c r="E1048166" s="198"/>
      <c r="G1048166" s="198"/>
      <c r="H1048166" s="198"/>
      <c r="I1048166" s="198"/>
      <c r="J1048166" s="198"/>
      <c r="K1048166" s="198"/>
      <c r="M1048166" s="198"/>
      <c r="N1048166" s="198"/>
      <c r="P1048166" s="2"/>
      <c r="U1048166" s="270"/>
      <c r="AA1048166" s="268"/>
      <c r="AC1048166" s="269"/>
    </row>
    <row r="1048167" spans="1:29" s="119" customFormat="1">
      <c r="A1048167" s="254"/>
      <c r="B1048167" s="198"/>
      <c r="C1048167" s="265"/>
      <c r="D1048167" s="265"/>
      <c r="E1048167" s="198"/>
      <c r="G1048167" s="198"/>
      <c r="H1048167" s="198"/>
      <c r="I1048167" s="198"/>
      <c r="J1048167" s="198"/>
      <c r="K1048167" s="198"/>
      <c r="M1048167" s="198"/>
      <c r="N1048167" s="198"/>
      <c r="P1048167" s="2"/>
      <c r="U1048167" s="270"/>
      <c r="AA1048167" s="268"/>
      <c r="AC1048167" s="269"/>
    </row>
    <row r="1048168" spans="1:29" s="119" customFormat="1">
      <c r="A1048168" s="254"/>
      <c r="B1048168" s="198"/>
      <c r="C1048168" s="265"/>
      <c r="D1048168" s="265"/>
      <c r="E1048168" s="198"/>
      <c r="G1048168" s="198"/>
      <c r="H1048168" s="198"/>
      <c r="I1048168" s="198"/>
      <c r="J1048168" s="198"/>
      <c r="K1048168" s="198"/>
      <c r="M1048168" s="198"/>
      <c r="N1048168" s="198"/>
      <c r="P1048168" s="2"/>
      <c r="U1048168" s="270"/>
      <c r="AA1048168" s="268"/>
      <c r="AC1048168" s="269"/>
    </row>
    <row r="1048169" spans="1:29" s="119" customFormat="1">
      <c r="A1048169" s="254"/>
      <c r="B1048169" s="198"/>
      <c r="C1048169" s="265"/>
      <c r="D1048169" s="265"/>
      <c r="E1048169" s="198"/>
      <c r="G1048169" s="198"/>
      <c r="H1048169" s="198"/>
      <c r="I1048169" s="198"/>
      <c r="J1048169" s="198"/>
      <c r="K1048169" s="198"/>
      <c r="M1048169" s="198"/>
      <c r="N1048169" s="198"/>
      <c r="P1048169" s="2"/>
      <c r="U1048169" s="270"/>
      <c r="AA1048169" s="268"/>
      <c r="AC1048169" s="269"/>
    </row>
    <row r="1048170" spans="1:29" s="119" customFormat="1">
      <c r="A1048170" s="254"/>
      <c r="B1048170" s="198"/>
      <c r="C1048170" s="265"/>
      <c r="D1048170" s="265"/>
      <c r="E1048170" s="198"/>
      <c r="G1048170" s="198"/>
      <c r="H1048170" s="198"/>
      <c r="I1048170" s="198"/>
      <c r="J1048170" s="198"/>
      <c r="K1048170" s="198"/>
      <c r="M1048170" s="198"/>
      <c r="N1048170" s="198"/>
      <c r="P1048170" s="2"/>
      <c r="U1048170" s="270"/>
      <c r="AA1048170" s="268"/>
      <c r="AC1048170" s="269"/>
    </row>
    <row r="1048171" spans="1:29" s="119" customFormat="1">
      <c r="A1048171" s="254"/>
      <c r="B1048171" s="198"/>
      <c r="C1048171" s="265"/>
      <c r="D1048171" s="265"/>
      <c r="E1048171" s="198"/>
      <c r="G1048171" s="198"/>
      <c r="H1048171" s="198"/>
      <c r="I1048171" s="198"/>
      <c r="J1048171" s="198"/>
      <c r="K1048171" s="198"/>
      <c r="M1048171" s="198"/>
      <c r="N1048171" s="198"/>
      <c r="P1048171" s="2"/>
      <c r="U1048171" s="270"/>
      <c r="AA1048171" s="268"/>
      <c r="AC1048171" s="269"/>
    </row>
    <row r="1048172" spans="1:29" s="119" customFormat="1">
      <c r="A1048172" s="254"/>
      <c r="B1048172" s="198"/>
      <c r="C1048172" s="265"/>
      <c r="D1048172" s="265"/>
      <c r="E1048172" s="198"/>
      <c r="G1048172" s="198"/>
      <c r="H1048172" s="198"/>
      <c r="I1048172" s="198"/>
      <c r="J1048172" s="198"/>
      <c r="K1048172" s="198"/>
      <c r="M1048172" s="198"/>
      <c r="N1048172" s="198"/>
      <c r="P1048172" s="2"/>
      <c r="U1048172" s="270"/>
      <c r="AA1048172" s="268"/>
      <c r="AC1048172" s="269"/>
    </row>
    <row r="1048173" spans="1:29" s="119" customFormat="1">
      <c r="A1048173" s="254"/>
      <c r="B1048173" s="198"/>
      <c r="C1048173" s="265"/>
      <c r="D1048173" s="265"/>
      <c r="E1048173" s="198"/>
      <c r="G1048173" s="198"/>
      <c r="H1048173" s="198"/>
      <c r="I1048173" s="198"/>
      <c r="J1048173" s="198"/>
      <c r="K1048173" s="198"/>
      <c r="M1048173" s="198"/>
      <c r="N1048173" s="198"/>
      <c r="P1048173" s="2"/>
      <c r="U1048173" s="270"/>
      <c r="AA1048173" s="268"/>
      <c r="AC1048173" s="269"/>
    </row>
    <row r="1048174" spans="1:29" s="119" customFormat="1">
      <c r="A1048174" s="254"/>
      <c r="B1048174" s="198"/>
      <c r="C1048174" s="265"/>
      <c r="D1048174" s="265"/>
      <c r="E1048174" s="198"/>
      <c r="G1048174" s="198"/>
      <c r="H1048174" s="198"/>
      <c r="I1048174" s="198"/>
      <c r="J1048174" s="198"/>
      <c r="K1048174" s="198"/>
      <c r="M1048174" s="198"/>
      <c r="N1048174" s="198"/>
      <c r="P1048174" s="2"/>
      <c r="U1048174" s="270"/>
      <c r="AA1048174" s="268"/>
      <c r="AC1048174" s="269"/>
    </row>
    <row r="1048175" spans="1:29" s="119" customFormat="1">
      <c r="A1048175" s="254"/>
      <c r="B1048175" s="198"/>
      <c r="C1048175" s="265"/>
      <c r="D1048175" s="265"/>
      <c r="E1048175" s="198"/>
      <c r="G1048175" s="198"/>
      <c r="H1048175" s="198"/>
      <c r="I1048175" s="198"/>
      <c r="J1048175" s="198"/>
      <c r="K1048175" s="198"/>
      <c r="M1048175" s="198"/>
      <c r="N1048175" s="198"/>
      <c r="P1048175" s="2"/>
      <c r="U1048175" s="270"/>
      <c r="AA1048175" s="268"/>
      <c r="AC1048175" s="269"/>
    </row>
    <row r="1048176" spans="1:29" s="119" customFormat="1">
      <c r="A1048176" s="254"/>
      <c r="B1048176" s="198"/>
      <c r="C1048176" s="265"/>
      <c r="D1048176" s="265"/>
      <c r="E1048176" s="198"/>
      <c r="G1048176" s="198"/>
      <c r="H1048176" s="198"/>
      <c r="I1048176" s="198"/>
      <c r="J1048176" s="198"/>
      <c r="K1048176" s="198"/>
      <c r="M1048176" s="198"/>
      <c r="N1048176" s="198"/>
      <c r="P1048176" s="2"/>
      <c r="U1048176" s="270"/>
      <c r="AA1048176" s="268"/>
      <c r="AC1048176" s="269"/>
    </row>
    <row r="1048177" spans="1:29" s="119" customFormat="1">
      <c r="A1048177" s="254"/>
      <c r="B1048177" s="198"/>
      <c r="C1048177" s="265"/>
      <c r="D1048177" s="265"/>
      <c r="E1048177" s="198"/>
      <c r="G1048177" s="198"/>
      <c r="H1048177" s="198"/>
      <c r="I1048177" s="198"/>
      <c r="J1048177" s="198"/>
      <c r="K1048177" s="198"/>
      <c r="M1048177" s="198"/>
      <c r="N1048177" s="198"/>
      <c r="P1048177" s="2"/>
      <c r="U1048177" s="270"/>
      <c r="AA1048177" s="268"/>
      <c r="AC1048177" s="269"/>
    </row>
    <row r="1048178" spans="1:29" s="119" customFormat="1">
      <c r="A1048178" s="254"/>
      <c r="B1048178" s="198"/>
      <c r="C1048178" s="265"/>
      <c r="D1048178" s="265"/>
      <c r="E1048178" s="198"/>
      <c r="G1048178" s="198"/>
      <c r="H1048178" s="198"/>
      <c r="I1048178" s="198"/>
      <c r="J1048178" s="198"/>
      <c r="K1048178" s="198"/>
      <c r="M1048178" s="198"/>
      <c r="N1048178" s="198"/>
      <c r="P1048178" s="2"/>
      <c r="U1048178" s="270"/>
      <c r="AA1048178" s="268"/>
      <c r="AC1048178" s="269"/>
    </row>
    <row r="1048179" spans="1:29" s="119" customFormat="1">
      <c r="A1048179" s="254"/>
      <c r="B1048179" s="198"/>
      <c r="C1048179" s="265"/>
      <c r="D1048179" s="265"/>
      <c r="E1048179" s="198"/>
      <c r="G1048179" s="198"/>
      <c r="H1048179" s="198"/>
      <c r="I1048179" s="198"/>
      <c r="J1048179" s="198"/>
      <c r="K1048179" s="198"/>
      <c r="M1048179" s="198"/>
      <c r="N1048179" s="198"/>
      <c r="P1048179" s="2"/>
      <c r="U1048179" s="270"/>
      <c r="AA1048179" s="268"/>
      <c r="AC1048179" s="269"/>
    </row>
    <row r="1048180" spans="1:29" s="119" customFormat="1">
      <c r="A1048180" s="254"/>
      <c r="B1048180" s="198"/>
      <c r="C1048180" s="265"/>
      <c r="D1048180" s="265"/>
      <c r="E1048180" s="198"/>
      <c r="G1048180" s="198"/>
      <c r="H1048180" s="198"/>
      <c r="I1048180" s="198"/>
      <c r="J1048180" s="198"/>
      <c r="K1048180" s="198"/>
      <c r="M1048180" s="198"/>
      <c r="N1048180" s="198"/>
      <c r="P1048180" s="2"/>
      <c r="U1048180" s="270"/>
      <c r="AA1048180" s="268"/>
      <c r="AC1048180" s="269"/>
    </row>
    <row r="1048181" spans="1:29" s="119" customFormat="1">
      <c r="A1048181" s="254"/>
      <c r="B1048181" s="198"/>
      <c r="C1048181" s="265"/>
      <c r="D1048181" s="265"/>
      <c r="E1048181" s="198"/>
      <c r="G1048181" s="198"/>
      <c r="H1048181" s="198"/>
      <c r="I1048181" s="198"/>
      <c r="J1048181" s="198"/>
      <c r="K1048181" s="198"/>
      <c r="M1048181" s="198"/>
      <c r="N1048181" s="198"/>
      <c r="P1048181" s="2"/>
      <c r="U1048181" s="270"/>
      <c r="AA1048181" s="268"/>
      <c r="AC1048181" s="269"/>
    </row>
    <row r="1048182" spans="1:29" s="119" customFormat="1">
      <c r="A1048182" s="254"/>
      <c r="B1048182" s="198"/>
      <c r="C1048182" s="265"/>
      <c r="D1048182" s="265"/>
      <c r="E1048182" s="198"/>
      <c r="G1048182" s="198"/>
      <c r="H1048182" s="198"/>
      <c r="I1048182" s="198"/>
      <c r="J1048182" s="198"/>
      <c r="K1048182" s="198"/>
      <c r="M1048182" s="198"/>
      <c r="N1048182" s="198"/>
      <c r="P1048182" s="2"/>
      <c r="U1048182" s="270"/>
      <c r="AA1048182" s="268"/>
      <c r="AC1048182" s="269"/>
    </row>
    <row r="1048183" spans="1:29" s="119" customFormat="1">
      <c r="A1048183" s="254"/>
      <c r="B1048183" s="198"/>
      <c r="C1048183" s="265"/>
      <c r="D1048183" s="265"/>
      <c r="E1048183" s="198"/>
      <c r="G1048183" s="198"/>
      <c r="H1048183" s="198"/>
      <c r="I1048183" s="198"/>
      <c r="J1048183" s="198"/>
      <c r="K1048183" s="198"/>
      <c r="M1048183" s="198"/>
      <c r="N1048183" s="198"/>
      <c r="P1048183" s="2"/>
      <c r="U1048183" s="270"/>
      <c r="AA1048183" s="268"/>
      <c r="AC1048183" s="269"/>
    </row>
    <row r="1048184" spans="1:29" s="119" customFormat="1">
      <c r="A1048184" s="254"/>
      <c r="B1048184" s="198"/>
      <c r="C1048184" s="265"/>
      <c r="D1048184" s="265"/>
      <c r="E1048184" s="198"/>
      <c r="G1048184" s="198"/>
      <c r="H1048184" s="198"/>
      <c r="I1048184" s="198"/>
      <c r="J1048184" s="198"/>
      <c r="K1048184" s="198"/>
      <c r="M1048184" s="198"/>
      <c r="N1048184" s="198"/>
      <c r="P1048184" s="2"/>
      <c r="U1048184" s="270"/>
      <c r="AA1048184" s="268"/>
      <c r="AC1048184" s="269"/>
    </row>
    <row r="1048185" spans="1:29" s="119" customFormat="1">
      <c r="A1048185" s="254"/>
      <c r="B1048185" s="198"/>
      <c r="C1048185" s="265"/>
      <c r="D1048185" s="265"/>
      <c r="E1048185" s="198"/>
      <c r="G1048185" s="198"/>
      <c r="H1048185" s="198"/>
      <c r="I1048185" s="198"/>
      <c r="J1048185" s="198"/>
      <c r="K1048185" s="198"/>
      <c r="M1048185" s="198"/>
      <c r="N1048185" s="198"/>
      <c r="P1048185" s="2"/>
      <c r="U1048185" s="270"/>
      <c r="AA1048185" s="268"/>
      <c r="AC1048185" s="269"/>
    </row>
    <row r="1048186" spans="1:29" s="119" customFormat="1">
      <c r="A1048186" s="254"/>
      <c r="B1048186" s="198"/>
      <c r="C1048186" s="265"/>
      <c r="D1048186" s="265"/>
      <c r="E1048186" s="198"/>
      <c r="G1048186" s="198"/>
      <c r="H1048186" s="198"/>
      <c r="I1048186" s="198"/>
      <c r="J1048186" s="198"/>
      <c r="K1048186" s="198"/>
      <c r="M1048186" s="198"/>
      <c r="N1048186" s="198"/>
      <c r="P1048186" s="2"/>
      <c r="U1048186" s="270"/>
      <c r="AA1048186" s="268"/>
      <c r="AC1048186" s="269"/>
    </row>
    <row r="1048187" spans="1:29" s="119" customFormat="1">
      <c r="A1048187" s="254"/>
      <c r="B1048187" s="198"/>
      <c r="C1048187" s="265"/>
      <c r="D1048187" s="265"/>
      <c r="E1048187" s="198"/>
      <c r="G1048187" s="198"/>
      <c r="H1048187" s="198"/>
      <c r="I1048187" s="198"/>
      <c r="J1048187" s="198"/>
      <c r="K1048187" s="198"/>
      <c r="M1048187" s="198"/>
      <c r="N1048187" s="198"/>
      <c r="P1048187" s="2"/>
      <c r="U1048187" s="270"/>
      <c r="AA1048187" s="268"/>
      <c r="AC1048187" s="269"/>
    </row>
    <row r="1048188" spans="1:29" s="119" customFormat="1">
      <c r="A1048188" s="254"/>
      <c r="B1048188" s="198"/>
      <c r="C1048188" s="265"/>
      <c r="D1048188" s="265"/>
      <c r="E1048188" s="198"/>
      <c r="G1048188" s="198"/>
      <c r="H1048188" s="198"/>
      <c r="I1048188" s="198"/>
      <c r="J1048188" s="198"/>
      <c r="K1048188" s="198"/>
      <c r="M1048188" s="198"/>
      <c r="N1048188" s="198"/>
      <c r="P1048188" s="2"/>
      <c r="U1048188" s="270"/>
      <c r="AA1048188" s="268"/>
      <c r="AC1048188" s="269"/>
    </row>
    <row r="1048189" spans="1:29" s="119" customFormat="1">
      <c r="A1048189" s="254"/>
      <c r="B1048189" s="198"/>
      <c r="C1048189" s="265"/>
      <c r="D1048189" s="265"/>
      <c r="E1048189" s="198"/>
      <c r="G1048189" s="198"/>
      <c r="H1048189" s="198"/>
      <c r="I1048189" s="198"/>
      <c r="J1048189" s="198"/>
      <c r="K1048189" s="198"/>
      <c r="M1048189" s="198"/>
      <c r="N1048189" s="198"/>
      <c r="P1048189" s="2"/>
      <c r="U1048189" s="270"/>
      <c r="AA1048189" s="268"/>
      <c r="AC1048189" s="269"/>
    </row>
    <row r="1048190" spans="1:29" s="119" customFormat="1">
      <c r="A1048190" s="254"/>
      <c r="B1048190" s="198"/>
      <c r="C1048190" s="265"/>
      <c r="D1048190" s="265"/>
      <c r="E1048190" s="198"/>
      <c r="G1048190" s="198"/>
      <c r="H1048190" s="198"/>
      <c r="I1048190" s="198"/>
      <c r="J1048190" s="198"/>
      <c r="K1048190" s="198"/>
      <c r="M1048190" s="198"/>
      <c r="N1048190" s="198"/>
      <c r="P1048190" s="2"/>
      <c r="U1048190" s="270"/>
      <c r="AA1048190" s="268"/>
      <c r="AC1048190" s="269"/>
    </row>
    <row r="1048191" spans="1:29" s="119" customFormat="1">
      <c r="A1048191" s="254"/>
      <c r="B1048191" s="198"/>
      <c r="C1048191" s="265"/>
      <c r="D1048191" s="265"/>
      <c r="E1048191" s="198"/>
      <c r="G1048191" s="198"/>
      <c r="H1048191" s="198"/>
      <c r="I1048191" s="198"/>
      <c r="J1048191" s="198"/>
      <c r="K1048191" s="198"/>
      <c r="M1048191" s="198"/>
      <c r="N1048191" s="198"/>
      <c r="P1048191" s="2"/>
      <c r="U1048191" s="270"/>
      <c r="AA1048191" s="268"/>
      <c r="AC1048191" s="269"/>
    </row>
    <row r="1048192" spans="1:29" s="119" customFormat="1">
      <c r="A1048192" s="254"/>
      <c r="B1048192" s="198"/>
      <c r="C1048192" s="265"/>
      <c r="D1048192" s="265"/>
      <c r="E1048192" s="198"/>
      <c r="G1048192" s="198"/>
      <c r="H1048192" s="198"/>
      <c r="I1048192" s="198"/>
      <c r="J1048192" s="198"/>
      <c r="K1048192" s="198"/>
      <c r="M1048192" s="198"/>
      <c r="N1048192" s="198"/>
      <c r="P1048192" s="2"/>
      <c r="U1048192" s="270"/>
      <c r="AA1048192" s="268"/>
      <c r="AC1048192" s="269"/>
    </row>
    <row r="1048193" spans="1:29" s="119" customFormat="1">
      <c r="A1048193" s="254"/>
      <c r="B1048193" s="198"/>
      <c r="C1048193" s="265"/>
      <c r="D1048193" s="265"/>
      <c r="E1048193" s="198"/>
      <c r="G1048193" s="198"/>
      <c r="H1048193" s="198"/>
      <c r="I1048193" s="198"/>
      <c r="J1048193" s="198"/>
      <c r="K1048193" s="198"/>
      <c r="M1048193" s="198"/>
      <c r="N1048193" s="198"/>
      <c r="P1048193" s="2"/>
      <c r="U1048193" s="270"/>
      <c r="AA1048193" s="268"/>
      <c r="AC1048193" s="269"/>
    </row>
    <row r="1048194" spans="1:29" s="119" customFormat="1">
      <c r="A1048194" s="254"/>
      <c r="B1048194" s="198"/>
      <c r="C1048194" s="265"/>
      <c r="D1048194" s="265"/>
      <c r="E1048194" s="198"/>
      <c r="G1048194" s="198"/>
      <c r="H1048194" s="198"/>
      <c r="I1048194" s="198"/>
      <c r="J1048194" s="198"/>
      <c r="K1048194" s="198"/>
      <c r="M1048194" s="198"/>
      <c r="N1048194" s="198"/>
      <c r="P1048194" s="2"/>
      <c r="U1048194" s="270"/>
      <c r="AA1048194" s="268"/>
      <c r="AC1048194" s="269"/>
    </row>
    <row r="1048195" spans="1:29" s="119" customFormat="1">
      <c r="A1048195" s="254"/>
      <c r="B1048195" s="198"/>
      <c r="C1048195" s="265"/>
      <c r="D1048195" s="265"/>
      <c r="E1048195" s="198"/>
      <c r="G1048195" s="198"/>
      <c r="H1048195" s="198"/>
      <c r="I1048195" s="198"/>
      <c r="J1048195" s="198"/>
      <c r="K1048195" s="198"/>
      <c r="M1048195" s="198"/>
      <c r="N1048195" s="198"/>
      <c r="P1048195" s="2"/>
      <c r="U1048195" s="270"/>
      <c r="AA1048195" s="268"/>
      <c r="AC1048195" s="269"/>
    </row>
    <row r="1048196" spans="1:29" s="119" customFormat="1">
      <c r="A1048196" s="254"/>
      <c r="B1048196" s="198"/>
      <c r="C1048196" s="265"/>
      <c r="D1048196" s="265"/>
      <c r="E1048196" s="198"/>
      <c r="G1048196" s="198"/>
      <c r="H1048196" s="198"/>
      <c r="I1048196" s="198"/>
      <c r="J1048196" s="198"/>
      <c r="K1048196" s="198"/>
      <c r="M1048196" s="198"/>
      <c r="N1048196" s="198"/>
      <c r="P1048196" s="2"/>
      <c r="U1048196" s="270"/>
      <c r="AA1048196" s="268"/>
      <c r="AC1048196" s="269"/>
    </row>
    <row r="1048197" spans="1:29" s="119" customFormat="1">
      <c r="A1048197" s="254"/>
      <c r="B1048197" s="198"/>
      <c r="C1048197" s="265"/>
      <c r="D1048197" s="265"/>
      <c r="E1048197" s="198"/>
      <c r="G1048197" s="198"/>
      <c r="H1048197" s="198"/>
      <c r="I1048197" s="198"/>
      <c r="J1048197" s="198"/>
      <c r="K1048197" s="198"/>
      <c r="M1048197" s="198"/>
      <c r="N1048197" s="198"/>
      <c r="P1048197" s="2"/>
      <c r="U1048197" s="270"/>
      <c r="AA1048197" s="268"/>
      <c r="AC1048197" s="269"/>
    </row>
    <row r="1048198" spans="1:29" s="119" customFormat="1">
      <c r="A1048198" s="254"/>
      <c r="B1048198" s="198"/>
      <c r="C1048198" s="265"/>
      <c r="D1048198" s="265"/>
      <c r="E1048198" s="198"/>
      <c r="G1048198" s="198"/>
      <c r="H1048198" s="198"/>
      <c r="I1048198" s="198"/>
      <c r="J1048198" s="198"/>
      <c r="K1048198" s="198"/>
      <c r="M1048198" s="198"/>
      <c r="N1048198" s="198"/>
      <c r="P1048198" s="2"/>
      <c r="U1048198" s="270"/>
      <c r="AA1048198" s="268"/>
      <c r="AC1048198" s="269"/>
    </row>
    <row r="1048199" spans="1:29" s="119" customFormat="1">
      <c r="A1048199" s="254"/>
      <c r="B1048199" s="198"/>
      <c r="C1048199" s="265"/>
      <c r="D1048199" s="265"/>
      <c r="E1048199" s="198"/>
      <c r="G1048199" s="198"/>
      <c r="H1048199" s="198"/>
      <c r="I1048199" s="198"/>
      <c r="J1048199" s="198"/>
      <c r="K1048199" s="198"/>
      <c r="M1048199" s="198"/>
      <c r="N1048199" s="198"/>
      <c r="P1048199" s="2"/>
      <c r="U1048199" s="270"/>
      <c r="AA1048199" s="268"/>
      <c r="AC1048199" s="269"/>
    </row>
    <row r="1048200" spans="1:29" s="119" customFormat="1">
      <c r="A1048200" s="254"/>
      <c r="B1048200" s="198"/>
      <c r="C1048200" s="265"/>
      <c r="D1048200" s="265"/>
      <c r="E1048200" s="198"/>
      <c r="G1048200" s="198"/>
      <c r="H1048200" s="198"/>
      <c r="I1048200" s="198"/>
      <c r="J1048200" s="198"/>
      <c r="K1048200" s="198"/>
      <c r="M1048200" s="198"/>
      <c r="N1048200" s="198"/>
      <c r="P1048200" s="2"/>
      <c r="U1048200" s="270"/>
      <c r="AA1048200" s="268"/>
      <c r="AC1048200" s="269"/>
    </row>
    <row r="1048201" spans="1:29" s="119" customFormat="1">
      <c r="A1048201" s="254"/>
      <c r="B1048201" s="198"/>
      <c r="C1048201" s="265"/>
      <c r="D1048201" s="265"/>
      <c r="E1048201" s="198"/>
      <c r="G1048201" s="198"/>
      <c r="H1048201" s="198"/>
      <c r="I1048201" s="198"/>
      <c r="J1048201" s="198"/>
      <c r="K1048201" s="198"/>
      <c r="M1048201" s="198"/>
      <c r="N1048201" s="198"/>
      <c r="P1048201" s="2"/>
      <c r="U1048201" s="270"/>
      <c r="AA1048201" s="268"/>
      <c r="AC1048201" s="269"/>
    </row>
    <row r="1048202" spans="1:29" s="119" customFormat="1">
      <c r="A1048202" s="254"/>
      <c r="B1048202" s="198"/>
      <c r="C1048202" s="265"/>
      <c r="D1048202" s="265"/>
      <c r="E1048202" s="198"/>
      <c r="G1048202" s="198"/>
      <c r="H1048202" s="198"/>
      <c r="I1048202" s="198"/>
      <c r="J1048202" s="198"/>
      <c r="K1048202" s="198"/>
      <c r="M1048202" s="198"/>
      <c r="N1048202" s="198"/>
      <c r="P1048202" s="2"/>
      <c r="U1048202" s="270"/>
      <c r="AA1048202" s="268"/>
      <c r="AC1048202" s="269"/>
    </row>
    <row r="1048203" spans="1:29" s="119" customFormat="1">
      <c r="A1048203" s="254"/>
      <c r="B1048203" s="198"/>
      <c r="C1048203" s="265"/>
      <c r="D1048203" s="265"/>
      <c r="E1048203" s="198"/>
      <c r="G1048203" s="198"/>
      <c r="H1048203" s="198"/>
      <c r="I1048203" s="198"/>
      <c r="J1048203" s="198"/>
      <c r="K1048203" s="198"/>
      <c r="M1048203" s="198"/>
      <c r="N1048203" s="198"/>
      <c r="P1048203" s="2"/>
      <c r="U1048203" s="270"/>
      <c r="AA1048203" s="268"/>
      <c r="AC1048203" s="269"/>
    </row>
    <row r="1048204" spans="1:29" s="119" customFormat="1">
      <c r="A1048204" s="254"/>
      <c r="B1048204" s="198"/>
      <c r="C1048204" s="265"/>
      <c r="D1048204" s="265"/>
      <c r="E1048204" s="198"/>
      <c r="G1048204" s="198"/>
      <c r="H1048204" s="198"/>
      <c r="I1048204" s="198"/>
      <c r="J1048204" s="198"/>
      <c r="K1048204" s="198"/>
      <c r="M1048204" s="198"/>
      <c r="N1048204" s="198"/>
      <c r="P1048204" s="2"/>
      <c r="U1048204" s="270"/>
      <c r="AA1048204" s="268"/>
      <c r="AC1048204" s="269"/>
    </row>
    <row r="1048205" spans="1:29" s="119" customFormat="1">
      <c r="A1048205" s="254"/>
      <c r="B1048205" s="198"/>
      <c r="C1048205" s="265"/>
      <c r="D1048205" s="265"/>
      <c r="E1048205" s="198"/>
      <c r="G1048205" s="198"/>
      <c r="H1048205" s="198"/>
      <c r="I1048205" s="198"/>
      <c r="J1048205" s="198"/>
      <c r="K1048205" s="198"/>
      <c r="M1048205" s="198"/>
      <c r="N1048205" s="198"/>
      <c r="P1048205" s="2"/>
      <c r="U1048205" s="270"/>
      <c r="AA1048205" s="268"/>
      <c r="AC1048205" s="269"/>
    </row>
    <row r="1048206" spans="1:29" s="119" customFormat="1">
      <c r="A1048206" s="254"/>
      <c r="B1048206" s="198"/>
      <c r="C1048206" s="265"/>
      <c r="D1048206" s="265"/>
      <c r="E1048206" s="198"/>
      <c r="G1048206" s="198"/>
      <c r="H1048206" s="198"/>
      <c r="I1048206" s="198"/>
      <c r="J1048206" s="198"/>
      <c r="K1048206" s="198"/>
      <c r="M1048206" s="198"/>
      <c r="N1048206" s="198"/>
      <c r="P1048206" s="2"/>
      <c r="U1048206" s="270"/>
      <c r="AA1048206" s="268"/>
      <c r="AC1048206" s="269"/>
    </row>
    <row r="1048207" spans="1:29" s="119" customFormat="1">
      <c r="A1048207" s="254"/>
      <c r="B1048207" s="198"/>
      <c r="C1048207" s="265"/>
      <c r="D1048207" s="265"/>
      <c r="E1048207" s="198"/>
      <c r="G1048207" s="198"/>
      <c r="H1048207" s="198"/>
      <c r="I1048207" s="198"/>
      <c r="J1048207" s="198"/>
      <c r="K1048207" s="198"/>
      <c r="M1048207" s="198"/>
      <c r="N1048207" s="198"/>
      <c r="P1048207" s="2"/>
      <c r="U1048207" s="270"/>
      <c r="AA1048207" s="268"/>
      <c r="AC1048207" s="269"/>
    </row>
    <row r="1048208" spans="1:29" s="119" customFormat="1">
      <c r="A1048208" s="254"/>
      <c r="B1048208" s="198"/>
      <c r="C1048208" s="265"/>
      <c r="D1048208" s="265"/>
      <c r="E1048208" s="198"/>
      <c r="G1048208" s="198"/>
      <c r="H1048208" s="198"/>
      <c r="I1048208" s="198"/>
      <c r="J1048208" s="198"/>
      <c r="K1048208" s="198"/>
      <c r="M1048208" s="198"/>
      <c r="N1048208" s="198"/>
      <c r="P1048208" s="2"/>
      <c r="U1048208" s="270"/>
      <c r="AA1048208" s="268"/>
      <c r="AC1048208" s="269"/>
    </row>
    <row r="1048209" spans="1:29" s="119" customFormat="1">
      <c r="A1048209" s="254"/>
      <c r="B1048209" s="198"/>
      <c r="C1048209" s="265"/>
      <c r="D1048209" s="265"/>
      <c r="E1048209" s="198"/>
      <c r="G1048209" s="198"/>
      <c r="H1048209" s="198"/>
      <c r="I1048209" s="198"/>
      <c r="J1048209" s="198"/>
      <c r="K1048209" s="198"/>
      <c r="M1048209" s="198"/>
      <c r="N1048209" s="198"/>
      <c r="P1048209" s="2"/>
      <c r="U1048209" s="270"/>
      <c r="AA1048209" s="268"/>
      <c r="AC1048209" s="269"/>
    </row>
    <row r="1048210" spans="1:29" s="119" customFormat="1">
      <c r="A1048210" s="254"/>
      <c r="B1048210" s="198"/>
      <c r="C1048210" s="265"/>
      <c r="D1048210" s="265"/>
      <c r="E1048210" s="198"/>
      <c r="G1048210" s="198"/>
      <c r="H1048210" s="198"/>
      <c r="I1048210" s="198"/>
      <c r="J1048210" s="198"/>
      <c r="K1048210" s="198"/>
      <c r="M1048210" s="198"/>
      <c r="N1048210" s="198"/>
      <c r="P1048210" s="2"/>
      <c r="U1048210" s="270"/>
      <c r="AA1048210" s="268"/>
      <c r="AC1048210" s="269"/>
    </row>
    <row r="1048211" spans="1:29" s="119" customFormat="1">
      <c r="A1048211" s="254"/>
      <c r="B1048211" s="198"/>
      <c r="C1048211" s="265"/>
      <c r="D1048211" s="265"/>
      <c r="E1048211" s="198"/>
      <c r="G1048211" s="198"/>
      <c r="H1048211" s="198"/>
      <c r="I1048211" s="198"/>
      <c r="J1048211" s="198"/>
      <c r="K1048211" s="198"/>
      <c r="M1048211" s="198"/>
      <c r="N1048211" s="198"/>
      <c r="P1048211" s="2"/>
      <c r="U1048211" s="270"/>
      <c r="AA1048211" s="268"/>
      <c r="AC1048211" s="269"/>
    </row>
    <row r="1048212" spans="1:29" s="119" customFormat="1">
      <c r="A1048212" s="254"/>
      <c r="B1048212" s="198"/>
      <c r="C1048212" s="265"/>
      <c r="D1048212" s="265"/>
      <c r="E1048212" s="198"/>
      <c r="G1048212" s="198"/>
      <c r="H1048212" s="198"/>
      <c r="I1048212" s="198"/>
      <c r="J1048212" s="198"/>
      <c r="K1048212" s="198"/>
      <c r="M1048212" s="198"/>
      <c r="N1048212" s="198"/>
      <c r="P1048212" s="2"/>
      <c r="U1048212" s="270"/>
      <c r="AA1048212" s="268"/>
      <c r="AC1048212" s="269"/>
    </row>
    <row r="1048213" spans="1:29" s="119" customFormat="1">
      <c r="A1048213" s="254"/>
      <c r="B1048213" s="198"/>
      <c r="C1048213" s="265"/>
      <c r="D1048213" s="265"/>
      <c r="E1048213" s="198"/>
      <c r="G1048213" s="198"/>
      <c r="H1048213" s="198"/>
      <c r="I1048213" s="198"/>
      <c r="J1048213" s="198"/>
      <c r="K1048213" s="198"/>
      <c r="M1048213" s="198"/>
      <c r="N1048213" s="198"/>
      <c r="P1048213" s="2"/>
      <c r="U1048213" s="270"/>
      <c r="AA1048213" s="268"/>
      <c r="AC1048213" s="269"/>
    </row>
    <row r="1048214" spans="1:29" s="119" customFormat="1">
      <c r="A1048214" s="254"/>
      <c r="B1048214" s="198"/>
      <c r="C1048214" s="265"/>
      <c r="D1048214" s="265"/>
      <c r="E1048214" s="198"/>
      <c r="G1048214" s="198"/>
      <c r="H1048214" s="198"/>
      <c r="I1048214" s="198"/>
      <c r="J1048214" s="198"/>
      <c r="K1048214" s="198"/>
      <c r="M1048214" s="198"/>
      <c r="N1048214" s="198"/>
      <c r="P1048214" s="2"/>
      <c r="U1048214" s="270"/>
      <c r="AA1048214" s="268"/>
      <c r="AC1048214" s="269"/>
    </row>
    <row r="1048215" spans="1:29" s="119" customFormat="1">
      <c r="A1048215" s="254"/>
      <c r="B1048215" s="198"/>
      <c r="C1048215" s="265"/>
      <c r="D1048215" s="265"/>
      <c r="E1048215" s="198"/>
      <c r="G1048215" s="198"/>
      <c r="H1048215" s="198"/>
      <c r="I1048215" s="198"/>
      <c r="J1048215" s="198"/>
      <c r="K1048215" s="198"/>
      <c r="M1048215" s="198"/>
      <c r="N1048215" s="198"/>
      <c r="P1048215" s="2"/>
      <c r="U1048215" s="270"/>
      <c r="AA1048215" s="268"/>
      <c r="AC1048215" s="269"/>
    </row>
    <row r="1048216" spans="1:29" s="119" customFormat="1">
      <c r="A1048216" s="254"/>
      <c r="B1048216" s="198"/>
      <c r="C1048216" s="265"/>
      <c r="D1048216" s="265"/>
      <c r="E1048216" s="198"/>
      <c r="G1048216" s="198"/>
      <c r="H1048216" s="198"/>
      <c r="I1048216" s="198"/>
      <c r="J1048216" s="198"/>
      <c r="K1048216" s="198"/>
      <c r="M1048216" s="198"/>
      <c r="N1048216" s="198"/>
      <c r="P1048216" s="2"/>
      <c r="U1048216" s="270"/>
      <c r="AA1048216" s="268"/>
      <c r="AC1048216" s="269"/>
    </row>
    <row r="1048217" spans="1:29" s="119" customFormat="1">
      <c r="A1048217" s="254"/>
      <c r="B1048217" s="198"/>
      <c r="C1048217" s="265"/>
      <c r="D1048217" s="265"/>
      <c r="E1048217" s="198"/>
      <c r="G1048217" s="198"/>
      <c r="H1048217" s="198"/>
      <c r="I1048217" s="198"/>
      <c r="J1048217" s="198"/>
      <c r="K1048217" s="198"/>
      <c r="M1048217" s="198"/>
      <c r="N1048217" s="198"/>
      <c r="P1048217" s="2"/>
      <c r="U1048217" s="270"/>
      <c r="AA1048217" s="268"/>
      <c r="AC1048217" s="269"/>
    </row>
    <row r="1048218" spans="1:29" s="119" customFormat="1">
      <c r="A1048218" s="254"/>
      <c r="B1048218" s="198"/>
      <c r="C1048218" s="265"/>
      <c r="D1048218" s="265"/>
      <c r="E1048218" s="198"/>
      <c r="G1048218" s="198"/>
      <c r="H1048218" s="198"/>
      <c r="I1048218" s="198"/>
      <c r="J1048218" s="198"/>
      <c r="K1048218" s="198"/>
      <c r="M1048218" s="198"/>
      <c r="N1048218" s="198"/>
      <c r="P1048218" s="2"/>
      <c r="U1048218" s="270"/>
      <c r="AA1048218" s="268"/>
      <c r="AC1048218" s="269"/>
    </row>
    <row r="1048219" spans="1:29" s="119" customFormat="1">
      <c r="A1048219" s="254"/>
      <c r="B1048219" s="198"/>
      <c r="C1048219" s="265"/>
      <c r="D1048219" s="265"/>
      <c r="E1048219" s="198"/>
      <c r="G1048219" s="198"/>
      <c r="H1048219" s="198"/>
      <c r="I1048219" s="198"/>
      <c r="J1048219" s="198"/>
      <c r="K1048219" s="198"/>
      <c r="M1048219" s="198"/>
      <c r="N1048219" s="198"/>
      <c r="P1048219" s="2"/>
      <c r="U1048219" s="270"/>
      <c r="AA1048219" s="268"/>
      <c r="AC1048219" s="269"/>
    </row>
    <row r="1048220" spans="1:29" s="119" customFormat="1">
      <c r="A1048220" s="254"/>
      <c r="B1048220" s="198"/>
      <c r="C1048220" s="265"/>
      <c r="D1048220" s="265"/>
      <c r="E1048220" s="198"/>
      <c r="G1048220" s="198"/>
      <c r="H1048220" s="198"/>
      <c r="I1048220" s="198"/>
      <c r="J1048220" s="198"/>
      <c r="K1048220" s="198"/>
      <c r="M1048220" s="198"/>
      <c r="N1048220" s="198"/>
      <c r="P1048220" s="2"/>
      <c r="U1048220" s="270"/>
      <c r="AA1048220" s="268"/>
      <c r="AC1048220" s="269"/>
    </row>
    <row r="1048221" spans="1:29" s="119" customFormat="1">
      <c r="A1048221" s="254"/>
      <c r="B1048221" s="198"/>
      <c r="C1048221" s="265"/>
      <c r="D1048221" s="265"/>
      <c r="E1048221" s="198"/>
      <c r="G1048221" s="198"/>
      <c r="H1048221" s="198"/>
      <c r="I1048221" s="198"/>
      <c r="J1048221" s="198"/>
      <c r="K1048221" s="198"/>
      <c r="M1048221" s="198"/>
      <c r="N1048221" s="198"/>
      <c r="P1048221" s="2"/>
      <c r="U1048221" s="270"/>
      <c r="AA1048221" s="268"/>
      <c r="AC1048221" s="269"/>
    </row>
    <row r="1048222" spans="1:29" s="119" customFormat="1">
      <c r="A1048222" s="254"/>
      <c r="B1048222" s="198"/>
      <c r="C1048222" s="265"/>
      <c r="D1048222" s="265"/>
      <c r="E1048222" s="198"/>
      <c r="G1048222" s="198"/>
      <c r="H1048222" s="198"/>
      <c r="I1048222" s="198"/>
      <c r="J1048222" s="198"/>
      <c r="K1048222" s="198"/>
      <c r="M1048222" s="198"/>
      <c r="N1048222" s="198"/>
      <c r="P1048222" s="2"/>
      <c r="U1048222" s="270"/>
      <c r="AA1048222" s="268"/>
      <c r="AC1048222" s="269"/>
    </row>
    <row r="1048223" spans="1:29" s="119" customFormat="1">
      <c r="A1048223" s="254"/>
      <c r="B1048223" s="198"/>
      <c r="C1048223" s="265"/>
      <c r="D1048223" s="265"/>
      <c r="E1048223" s="198"/>
      <c r="G1048223" s="198"/>
      <c r="H1048223" s="198"/>
      <c r="I1048223" s="198"/>
      <c r="J1048223" s="198"/>
      <c r="K1048223" s="198"/>
      <c r="M1048223" s="198"/>
      <c r="N1048223" s="198"/>
      <c r="P1048223" s="2"/>
      <c r="U1048223" s="270"/>
      <c r="AA1048223" s="268"/>
      <c r="AC1048223" s="269"/>
    </row>
    <row r="1048224" spans="1:29" s="119" customFormat="1">
      <c r="A1048224" s="254"/>
      <c r="B1048224" s="198"/>
      <c r="C1048224" s="265"/>
      <c r="D1048224" s="265"/>
      <c r="E1048224" s="198"/>
      <c r="G1048224" s="198"/>
      <c r="H1048224" s="198"/>
      <c r="I1048224" s="198"/>
      <c r="J1048224" s="198"/>
      <c r="K1048224" s="198"/>
      <c r="M1048224" s="198"/>
      <c r="N1048224" s="198"/>
      <c r="P1048224" s="2"/>
      <c r="U1048224" s="270"/>
      <c r="AA1048224" s="268"/>
      <c r="AC1048224" s="269"/>
    </row>
    <row r="1048225" spans="1:29" s="119" customFormat="1">
      <c r="A1048225" s="254"/>
      <c r="B1048225" s="198"/>
      <c r="C1048225" s="265"/>
      <c r="D1048225" s="265"/>
      <c r="E1048225" s="198"/>
      <c r="G1048225" s="198"/>
      <c r="H1048225" s="198"/>
      <c r="I1048225" s="198"/>
      <c r="J1048225" s="198"/>
      <c r="K1048225" s="198"/>
      <c r="M1048225" s="198"/>
      <c r="N1048225" s="198"/>
      <c r="P1048225" s="2"/>
      <c r="U1048225" s="270"/>
      <c r="AA1048225" s="268"/>
      <c r="AC1048225" s="269"/>
    </row>
    <row r="1048226" spans="1:29" s="119" customFormat="1">
      <c r="A1048226" s="254"/>
      <c r="B1048226" s="198"/>
      <c r="C1048226" s="265"/>
      <c r="D1048226" s="265"/>
      <c r="E1048226" s="198"/>
      <c r="G1048226" s="198"/>
      <c r="H1048226" s="198"/>
      <c r="I1048226" s="198"/>
      <c r="J1048226" s="198"/>
      <c r="K1048226" s="198"/>
      <c r="M1048226" s="198"/>
      <c r="N1048226" s="198"/>
      <c r="P1048226" s="2"/>
      <c r="U1048226" s="270"/>
      <c r="AA1048226" s="268"/>
      <c r="AC1048226" s="269"/>
    </row>
    <row r="1048227" spans="1:29" s="119" customFormat="1">
      <c r="A1048227" s="254"/>
      <c r="B1048227" s="198"/>
      <c r="C1048227" s="265"/>
      <c r="D1048227" s="265"/>
      <c r="E1048227" s="198"/>
      <c r="G1048227" s="198"/>
      <c r="H1048227" s="198"/>
      <c r="I1048227" s="198"/>
      <c r="J1048227" s="198"/>
      <c r="K1048227" s="198"/>
      <c r="M1048227" s="198"/>
      <c r="N1048227" s="198"/>
      <c r="P1048227" s="2"/>
      <c r="U1048227" s="270"/>
      <c r="AA1048227" s="268"/>
      <c r="AC1048227" s="269"/>
    </row>
    <row r="1048228" spans="1:29" s="119" customFormat="1">
      <c r="A1048228" s="254"/>
      <c r="B1048228" s="198"/>
      <c r="C1048228" s="265"/>
      <c r="D1048228" s="265"/>
      <c r="E1048228" s="198"/>
      <c r="G1048228" s="198"/>
      <c r="H1048228" s="198"/>
      <c r="I1048228" s="198"/>
      <c r="J1048228" s="198"/>
      <c r="K1048228" s="198"/>
      <c r="M1048228" s="198"/>
      <c r="N1048228" s="198"/>
      <c r="P1048228" s="2"/>
      <c r="U1048228" s="270"/>
      <c r="AA1048228" s="268"/>
      <c r="AC1048228" s="269"/>
    </row>
    <row r="1048229" spans="1:29" s="119" customFormat="1">
      <c r="A1048229" s="254"/>
      <c r="B1048229" s="198"/>
      <c r="C1048229" s="265"/>
      <c r="D1048229" s="265"/>
      <c r="E1048229" s="198"/>
      <c r="G1048229" s="198"/>
      <c r="H1048229" s="198"/>
      <c r="I1048229" s="198"/>
      <c r="J1048229" s="198"/>
      <c r="K1048229" s="198"/>
      <c r="M1048229" s="198"/>
      <c r="N1048229" s="198"/>
      <c r="P1048229" s="2"/>
      <c r="U1048229" s="270"/>
      <c r="AA1048229" s="268"/>
      <c r="AC1048229" s="269"/>
    </row>
    <row r="1048230" spans="1:29" s="119" customFormat="1">
      <c r="A1048230" s="254"/>
      <c r="B1048230" s="198"/>
      <c r="C1048230" s="265"/>
      <c r="D1048230" s="265"/>
      <c r="E1048230" s="198"/>
      <c r="G1048230" s="198"/>
      <c r="H1048230" s="198"/>
      <c r="I1048230" s="198"/>
      <c r="J1048230" s="198"/>
      <c r="K1048230" s="198"/>
      <c r="M1048230" s="198"/>
      <c r="N1048230" s="198"/>
      <c r="P1048230" s="2"/>
      <c r="U1048230" s="270"/>
      <c r="AA1048230" s="268"/>
      <c r="AC1048230" s="269"/>
    </row>
    <row r="1048231" spans="1:29" s="119" customFormat="1">
      <c r="A1048231" s="254"/>
      <c r="B1048231" s="198"/>
      <c r="C1048231" s="265"/>
      <c r="D1048231" s="265"/>
      <c r="E1048231" s="198"/>
      <c r="G1048231" s="198"/>
      <c r="H1048231" s="198"/>
      <c r="I1048231" s="198"/>
      <c r="J1048231" s="198"/>
      <c r="K1048231" s="198"/>
      <c r="M1048231" s="198"/>
      <c r="N1048231" s="198"/>
      <c r="P1048231" s="2"/>
      <c r="U1048231" s="270"/>
      <c r="AA1048231" s="268"/>
      <c r="AC1048231" s="269"/>
    </row>
    <row r="1048232" spans="1:29" s="119" customFormat="1">
      <c r="A1048232" s="254"/>
      <c r="B1048232" s="198"/>
      <c r="C1048232" s="265"/>
      <c r="D1048232" s="265"/>
      <c r="E1048232" s="198"/>
      <c r="G1048232" s="198"/>
      <c r="H1048232" s="198"/>
      <c r="I1048232" s="198"/>
      <c r="J1048232" s="198"/>
      <c r="K1048232" s="198"/>
      <c r="M1048232" s="198"/>
      <c r="N1048232" s="198"/>
      <c r="P1048232" s="2"/>
      <c r="U1048232" s="270"/>
      <c r="AA1048232" s="268"/>
      <c r="AC1048232" s="269"/>
    </row>
    <row r="1048233" spans="1:29" s="119" customFormat="1">
      <c r="A1048233" s="254"/>
      <c r="B1048233" s="198"/>
      <c r="C1048233" s="265"/>
      <c r="D1048233" s="265"/>
      <c r="E1048233" s="198"/>
      <c r="G1048233" s="198"/>
      <c r="H1048233" s="198"/>
      <c r="I1048233" s="198"/>
      <c r="J1048233" s="198"/>
      <c r="K1048233" s="198"/>
      <c r="M1048233" s="198"/>
      <c r="N1048233" s="198"/>
      <c r="P1048233" s="2"/>
      <c r="U1048233" s="270"/>
      <c r="AA1048233" s="268"/>
      <c r="AC1048233" s="269"/>
    </row>
    <row r="1048234" spans="1:29" s="119" customFormat="1">
      <c r="A1048234" s="254"/>
      <c r="B1048234" s="198"/>
      <c r="C1048234" s="265"/>
      <c r="D1048234" s="265"/>
      <c r="E1048234" s="198"/>
      <c r="G1048234" s="198"/>
      <c r="H1048234" s="198"/>
      <c r="I1048234" s="198"/>
      <c r="J1048234" s="198"/>
      <c r="K1048234" s="198"/>
      <c r="M1048234" s="198"/>
      <c r="N1048234" s="198"/>
      <c r="P1048234" s="2"/>
      <c r="U1048234" s="270"/>
      <c r="AA1048234" s="268"/>
      <c r="AC1048234" s="269"/>
    </row>
    <row r="1048235" spans="1:29" s="119" customFormat="1">
      <c r="A1048235" s="254"/>
      <c r="B1048235" s="198"/>
      <c r="C1048235" s="265"/>
      <c r="D1048235" s="265"/>
      <c r="E1048235" s="198"/>
      <c r="G1048235" s="198"/>
      <c r="H1048235" s="198"/>
      <c r="I1048235" s="198"/>
      <c r="J1048235" s="198"/>
      <c r="K1048235" s="198"/>
      <c r="M1048235" s="198"/>
      <c r="N1048235" s="198"/>
      <c r="P1048235" s="2"/>
      <c r="U1048235" s="270"/>
      <c r="AA1048235" s="268"/>
      <c r="AC1048235" s="269"/>
    </row>
    <row r="1048236" spans="1:29" s="119" customFormat="1">
      <c r="A1048236" s="254"/>
      <c r="B1048236" s="198"/>
      <c r="C1048236" s="265"/>
      <c r="D1048236" s="265"/>
      <c r="E1048236" s="198"/>
      <c r="G1048236" s="198"/>
      <c r="H1048236" s="198"/>
      <c r="I1048236" s="198"/>
      <c r="J1048236" s="198"/>
      <c r="K1048236" s="198"/>
      <c r="M1048236" s="198"/>
      <c r="N1048236" s="198"/>
      <c r="P1048236" s="2"/>
      <c r="U1048236" s="270"/>
      <c r="AA1048236" s="268"/>
      <c r="AC1048236" s="269"/>
    </row>
    <row r="1048237" spans="1:29" s="119" customFormat="1">
      <c r="A1048237" s="254"/>
      <c r="B1048237" s="198"/>
      <c r="C1048237" s="265"/>
      <c r="D1048237" s="265"/>
      <c r="E1048237" s="198"/>
      <c r="G1048237" s="198"/>
      <c r="H1048237" s="198"/>
      <c r="I1048237" s="198"/>
      <c r="J1048237" s="198"/>
      <c r="K1048237" s="198"/>
      <c r="M1048237" s="198"/>
      <c r="N1048237" s="198"/>
      <c r="P1048237" s="2"/>
      <c r="U1048237" s="270"/>
      <c r="AA1048237" s="268"/>
      <c r="AC1048237" s="269"/>
    </row>
    <row r="1048238" spans="1:29" s="119" customFormat="1">
      <c r="A1048238" s="254"/>
      <c r="B1048238" s="198"/>
      <c r="C1048238" s="265"/>
      <c r="D1048238" s="265"/>
      <c r="E1048238" s="198"/>
      <c r="G1048238" s="198"/>
      <c r="H1048238" s="198"/>
      <c r="I1048238" s="198"/>
      <c r="J1048238" s="198"/>
      <c r="K1048238" s="198"/>
      <c r="M1048238" s="198"/>
      <c r="N1048238" s="198"/>
      <c r="P1048238" s="2"/>
      <c r="U1048238" s="270"/>
      <c r="AA1048238" s="268"/>
      <c r="AC1048238" s="269"/>
    </row>
    <row r="1048239" spans="1:29" s="119" customFormat="1">
      <c r="A1048239" s="254"/>
      <c r="B1048239" s="198"/>
      <c r="C1048239" s="265"/>
      <c r="D1048239" s="265"/>
      <c r="E1048239" s="198"/>
      <c r="G1048239" s="198"/>
      <c r="H1048239" s="198"/>
      <c r="I1048239" s="198"/>
      <c r="J1048239" s="198"/>
      <c r="K1048239" s="198"/>
      <c r="M1048239" s="198"/>
      <c r="N1048239" s="198"/>
      <c r="P1048239" s="2"/>
      <c r="U1048239" s="270"/>
      <c r="AA1048239" s="268"/>
      <c r="AC1048239" s="269"/>
    </row>
    <row r="1048240" spans="1:29" s="119" customFormat="1">
      <c r="A1048240" s="254"/>
      <c r="B1048240" s="198"/>
      <c r="C1048240" s="265"/>
      <c r="D1048240" s="265"/>
      <c r="E1048240" s="198"/>
      <c r="G1048240" s="198"/>
      <c r="H1048240" s="198"/>
      <c r="I1048240" s="198"/>
      <c r="J1048240" s="198"/>
      <c r="K1048240" s="198"/>
      <c r="M1048240" s="198"/>
      <c r="N1048240" s="198"/>
      <c r="P1048240" s="2"/>
      <c r="U1048240" s="270"/>
      <c r="AA1048240" s="268"/>
      <c r="AC1048240" s="269"/>
    </row>
    <row r="1048241" spans="1:29" s="119" customFormat="1">
      <c r="A1048241" s="254"/>
      <c r="B1048241" s="198"/>
      <c r="C1048241" s="265"/>
      <c r="D1048241" s="265"/>
      <c r="E1048241" s="198"/>
      <c r="G1048241" s="198"/>
      <c r="H1048241" s="198"/>
      <c r="I1048241" s="198"/>
      <c r="J1048241" s="198"/>
      <c r="K1048241" s="198"/>
      <c r="M1048241" s="198"/>
      <c r="N1048241" s="198"/>
      <c r="P1048241" s="2"/>
      <c r="U1048241" s="270"/>
      <c r="AA1048241" s="268"/>
      <c r="AC1048241" s="269"/>
    </row>
    <row r="1048242" spans="1:29" s="119" customFormat="1">
      <c r="A1048242" s="254"/>
      <c r="B1048242" s="198"/>
      <c r="C1048242" s="265"/>
      <c r="D1048242" s="265"/>
      <c r="E1048242" s="198"/>
      <c r="G1048242" s="198"/>
      <c r="H1048242" s="198"/>
      <c r="I1048242" s="198"/>
      <c r="J1048242" s="198"/>
      <c r="K1048242" s="198"/>
      <c r="M1048242" s="198"/>
      <c r="N1048242" s="198"/>
      <c r="P1048242" s="2"/>
      <c r="U1048242" s="270"/>
      <c r="AA1048242" s="268"/>
      <c r="AC1048242" s="269"/>
    </row>
    <row r="1048243" spans="1:29" s="119" customFormat="1">
      <c r="A1048243" s="254"/>
      <c r="B1048243" s="198"/>
      <c r="C1048243" s="265"/>
      <c r="D1048243" s="265"/>
      <c r="E1048243" s="198"/>
      <c r="G1048243" s="198"/>
      <c r="H1048243" s="198"/>
      <c r="I1048243" s="198"/>
      <c r="J1048243" s="198"/>
      <c r="K1048243" s="198"/>
      <c r="M1048243" s="198"/>
      <c r="N1048243" s="198"/>
      <c r="P1048243" s="2"/>
      <c r="U1048243" s="270"/>
      <c r="AA1048243" s="268"/>
      <c r="AC1048243" s="269"/>
    </row>
    <row r="1048244" spans="1:29" s="119" customFormat="1">
      <c r="A1048244" s="254"/>
      <c r="B1048244" s="198"/>
      <c r="C1048244" s="265"/>
      <c r="D1048244" s="265"/>
      <c r="E1048244" s="198"/>
      <c r="G1048244" s="198"/>
      <c r="H1048244" s="198"/>
      <c r="I1048244" s="198"/>
      <c r="J1048244" s="198"/>
      <c r="K1048244" s="198"/>
      <c r="M1048244" s="198"/>
      <c r="N1048244" s="198"/>
      <c r="P1048244" s="2"/>
      <c r="U1048244" s="270"/>
      <c r="AA1048244" s="268"/>
      <c r="AC1048244" s="269"/>
    </row>
    <row r="1048245" spans="1:29" s="119" customFormat="1">
      <c r="A1048245" s="254"/>
      <c r="B1048245" s="198"/>
      <c r="C1048245" s="265"/>
      <c r="D1048245" s="265"/>
      <c r="E1048245" s="198"/>
      <c r="G1048245" s="198"/>
      <c r="H1048245" s="198"/>
      <c r="I1048245" s="198"/>
      <c r="J1048245" s="198"/>
      <c r="K1048245" s="198"/>
      <c r="M1048245" s="198"/>
      <c r="N1048245" s="198"/>
      <c r="P1048245" s="2"/>
      <c r="U1048245" s="270"/>
      <c r="AA1048245" s="268"/>
      <c r="AC1048245" s="269"/>
    </row>
    <row r="1048246" spans="1:29" s="119" customFormat="1">
      <c r="A1048246" s="254"/>
      <c r="B1048246" s="198"/>
      <c r="C1048246" s="265"/>
      <c r="D1048246" s="265"/>
      <c r="E1048246" s="198"/>
      <c r="G1048246" s="198"/>
      <c r="H1048246" s="198"/>
      <c r="I1048246" s="198"/>
      <c r="J1048246" s="198"/>
      <c r="K1048246" s="198"/>
      <c r="M1048246" s="198"/>
      <c r="N1048246" s="198"/>
      <c r="P1048246" s="2"/>
      <c r="U1048246" s="270"/>
      <c r="AA1048246" s="268"/>
      <c r="AC1048246" s="269"/>
    </row>
    <row r="1048247" spans="1:29" s="119" customFormat="1">
      <c r="A1048247" s="254"/>
      <c r="B1048247" s="198"/>
      <c r="C1048247" s="265"/>
      <c r="D1048247" s="265"/>
      <c r="E1048247" s="198"/>
      <c r="G1048247" s="198"/>
      <c r="H1048247" s="198"/>
      <c r="I1048247" s="198"/>
      <c r="J1048247" s="198"/>
      <c r="K1048247" s="198"/>
      <c r="M1048247" s="198"/>
      <c r="N1048247" s="198"/>
      <c r="P1048247" s="2"/>
      <c r="U1048247" s="270"/>
      <c r="AA1048247" s="268"/>
      <c r="AC1048247" s="269"/>
    </row>
    <row r="1048248" spans="1:29" s="119" customFormat="1">
      <c r="A1048248" s="254"/>
      <c r="B1048248" s="198"/>
      <c r="C1048248" s="265"/>
      <c r="D1048248" s="265"/>
      <c r="E1048248" s="198"/>
      <c r="G1048248" s="198"/>
      <c r="H1048248" s="198"/>
      <c r="I1048248" s="198"/>
      <c r="J1048248" s="198"/>
      <c r="K1048248" s="198"/>
      <c r="M1048248" s="198"/>
      <c r="N1048248" s="198"/>
      <c r="P1048248" s="2"/>
      <c r="U1048248" s="270"/>
      <c r="AA1048248" s="268"/>
      <c r="AC1048248" s="269"/>
    </row>
    <row r="1048249" spans="1:29" s="119" customFormat="1">
      <c r="A1048249" s="254"/>
      <c r="B1048249" s="198"/>
      <c r="C1048249" s="265"/>
      <c r="D1048249" s="265"/>
      <c r="E1048249" s="198"/>
      <c r="G1048249" s="198"/>
      <c r="H1048249" s="198"/>
      <c r="I1048249" s="198"/>
      <c r="J1048249" s="198"/>
      <c r="K1048249" s="198"/>
      <c r="M1048249" s="198"/>
      <c r="N1048249" s="198"/>
      <c r="P1048249" s="2"/>
      <c r="U1048249" s="270"/>
      <c r="AA1048249" s="268"/>
      <c r="AC1048249" s="269"/>
    </row>
    <row r="1048250" spans="1:29" s="119" customFormat="1">
      <c r="A1048250" s="254"/>
      <c r="B1048250" s="198"/>
      <c r="C1048250" s="265"/>
      <c r="D1048250" s="265"/>
      <c r="E1048250" s="198"/>
      <c r="G1048250" s="198"/>
      <c r="H1048250" s="198"/>
      <c r="I1048250" s="198"/>
      <c r="J1048250" s="198"/>
      <c r="K1048250" s="198"/>
      <c r="M1048250" s="198"/>
      <c r="N1048250" s="198"/>
      <c r="P1048250" s="2"/>
      <c r="U1048250" s="270"/>
      <c r="AA1048250" s="268"/>
      <c r="AC1048250" s="269"/>
    </row>
    <row r="1048251" spans="1:29" s="119" customFormat="1">
      <c r="A1048251" s="254"/>
      <c r="B1048251" s="198"/>
      <c r="C1048251" s="265"/>
      <c r="D1048251" s="265"/>
      <c r="E1048251" s="198"/>
      <c r="G1048251" s="198"/>
      <c r="H1048251" s="198"/>
      <c r="I1048251" s="198"/>
      <c r="J1048251" s="198"/>
      <c r="K1048251" s="198"/>
      <c r="M1048251" s="198"/>
      <c r="N1048251" s="198"/>
      <c r="P1048251" s="2"/>
      <c r="U1048251" s="270"/>
      <c r="AA1048251" s="268"/>
      <c r="AC1048251" s="269"/>
    </row>
    <row r="1048252" spans="1:29" s="119" customFormat="1">
      <c r="A1048252" s="254"/>
      <c r="B1048252" s="198"/>
      <c r="C1048252" s="265"/>
      <c r="D1048252" s="265"/>
      <c r="E1048252" s="198"/>
      <c r="G1048252" s="198"/>
      <c r="H1048252" s="198"/>
      <c r="I1048252" s="198"/>
      <c r="J1048252" s="198"/>
      <c r="K1048252" s="198"/>
      <c r="M1048252" s="198"/>
      <c r="N1048252" s="198"/>
      <c r="P1048252" s="2"/>
      <c r="U1048252" s="270"/>
      <c r="AA1048252" s="268"/>
      <c r="AC1048252" s="269"/>
    </row>
    <row r="1048253" spans="1:29" s="119" customFormat="1">
      <c r="A1048253" s="254"/>
      <c r="B1048253" s="198"/>
      <c r="C1048253" s="265"/>
      <c r="D1048253" s="265"/>
      <c r="E1048253" s="198"/>
      <c r="G1048253" s="198"/>
      <c r="H1048253" s="198"/>
      <c r="I1048253" s="198"/>
      <c r="J1048253" s="198"/>
      <c r="K1048253" s="198"/>
      <c r="M1048253" s="198"/>
      <c r="N1048253" s="198"/>
      <c r="P1048253" s="2"/>
      <c r="U1048253" s="270"/>
      <c r="AA1048253" s="268"/>
      <c r="AC1048253" s="269"/>
    </row>
    <row r="1048254" spans="1:29" s="119" customFormat="1">
      <c r="A1048254" s="254"/>
      <c r="B1048254" s="198"/>
      <c r="C1048254" s="265"/>
      <c r="D1048254" s="265"/>
      <c r="E1048254" s="198"/>
      <c r="G1048254" s="198"/>
      <c r="H1048254" s="198"/>
      <c r="I1048254" s="198"/>
      <c r="J1048254" s="198"/>
      <c r="K1048254" s="198"/>
      <c r="M1048254" s="198"/>
      <c r="N1048254" s="198"/>
      <c r="P1048254" s="2"/>
      <c r="U1048254" s="270"/>
      <c r="AA1048254" s="268"/>
      <c r="AC1048254" s="269"/>
    </row>
    <row r="1048255" spans="1:29" s="119" customFormat="1">
      <c r="A1048255" s="254"/>
      <c r="B1048255" s="198"/>
      <c r="C1048255" s="265"/>
      <c r="D1048255" s="265"/>
      <c r="E1048255" s="198"/>
      <c r="G1048255" s="198"/>
      <c r="H1048255" s="198"/>
      <c r="I1048255" s="198"/>
      <c r="J1048255" s="198"/>
      <c r="K1048255" s="198"/>
      <c r="M1048255" s="198"/>
      <c r="N1048255" s="198"/>
      <c r="P1048255" s="2"/>
      <c r="U1048255" s="270"/>
      <c r="AA1048255" s="268"/>
      <c r="AC1048255" s="269"/>
    </row>
    <row r="1048256" spans="1:29" s="119" customFormat="1">
      <c r="A1048256" s="254"/>
      <c r="B1048256" s="198"/>
      <c r="C1048256" s="265"/>
      <c r="D1048256" s="265"/>
      <c r="E1048256" s="198"/>
      <c r="G1048256" s="198"/>
      <c r="H1048256" s="198"/>
      <c r="I1048256" s="198"/>
      <c r="J1048256" s="198"/>
      <c r="K1048256" s="198"/>
      <c r="M1048256" s="198"/>
      <c r="N1048256" s="198"/>
      <c r="P1048256" s="2"/>
      <c r="U1048256" s="270"/>
      <c r="AA1048256" s="268"/>
      <c r="AC1048256" s="269"/>
    </row>
    <row r="1048257" spans="1:29" s="119" customFormat="1">
      <c r="A1048257" s="254"/>
      <c r="B1048257" s="198"/>
      <c r="C1048257" s="265"/>
      <c r="D1048257" s="265"/>
      <c r="E1048257" s="198"/>
      <c r="G1048257" s="198"/>
      <c r="H1048257" s="198"/>
      <c r="I1048257" s="198"/>
      <c r="J1048257" s="198"/>
      <c r="K1048257" s="198"/>
      <c r="M1048257" s="198"/>
      <c r="N1048257" s="198"/>
      <c r="P1048257" s="2"/>
      <c r="U1048257" s="270"/>
      <c r="AA1048257" s="268"/>
      <c r="AC1048257" s="269"/>
    </row>
    <row r="1048258" spans="1:29" s="119" customFormat="1">
      <c r="A1048258" s="254"/>
      <c r="B1048258" s="198"/>
      <c r="C1048258" s="265"/>
      <c r="D1048258" s="265"/>
      <c r="E1048258" s="198"/>
      <c r="G1048258" s="198"/>
      <c r="H1048258" s="198"/>
      <c r="I1048258" s="198"/>
      <c r="J1048258" s="198"/>
      <c r="K1048258" s="198"/>
      <c r="M1048258" s="198"/>
      <c r="N1048258" s="198"/>
      <c r="P1048258" s="2"/>
      <c r="U1048258" s="270"/>
      <c r="AA1048258" s="268"/>
      <c r="AC1048258" s="269"/>
    </row>
    <row r="1048259" spans="1:29" s="119" customFormat="1">
      <c r="A1048259" s="254"/>
      <c r="B1048259" s="198"/>
      <c r="C1048259" s="265"/>
      <c r="D1048259" s="265"/>
      <c r="E1048259" s="198"/>
      <c r="G1048259" s="198"/>
      <c r="H1048259" s="198"/>
      <c r="I1048259" s="198"/>
      <c r="J1048259" s="198"/>
      <c r="K1048259" s="198"/>
      <c r="M1048259" s="198"/>
      <c r="N1048259" s="198"/>
      <c r="P1048259" s="2"/>
      <c r="U1048259" s="270"/>
      <c r="AA1048259" s="268"/>
      <c r="AC1048259" s="269"/>
    </row>
    <row r="1048260" spans="1:29" s="119" customFormat="1">
      <c r="A1048260" s="254"/>
      <c r="B1048260" s="198"/>
      <c r="C1048260" s="265"/>
      <c r="D1048260" s="265"/>
      <c r="E1048260" s="198"/>
      <c r="G1048260" s="198"/>
      <c r="H1048260" s="198"/>
      <c r="I1048260" s="198"/>
      <c r="J1048260" s="198"/>
      <c r="K1048260" s="198"/>
      <c r="M1048260" s="198"/>
      <c r="N1048260" s="198"/>
      <c r="P1048260" s="2"/>
      <c r="U1048260" s="270"/>
      <c r="AA1048260" s="268"/>
      <c r="AC1048260" s="269"/>
    </row>
    <row r="1048261" spans="1:29" s="119" customFormat="1">
      <c r="A1048261" s="254"/>
      <c r="B1048261" s="198"/>
      <c r="C1048261" s="265"/>
      <c r="D1048261" s="265"/>
      <c r="E1048261" s="198"/>
      <c r="G1048261" s="198"/>
      <c r="H1048261" s="198"/>
      <c r="I1048261" s="198"/>
      <c r="J1048261" s="198"/>
      <c r="K1048261" s="198"/>
      <c r="M1048261" s="198"/>
      <c r="N1048261" s="198"/>
      <c r="P1048261" s="2"/>
      <c r="U1048261" s="270"/>
      <c r="AA1048261" s="268"/>
      <c r="AC1048261" s="269"/>
    </row>
    <row r="1048262" spans="1:29" s="119" customFormat="1">
      <c r="A1048262" s="254"/>
      <c r="B1048262" s="198"/>
      <c r="C1048262" s="265"/>
      <c r="D1048262" s="265"/>
      <c r="E1048262" s="198"/>
      <c r="G1048262" s="198"/>
      <c r="H1048262" s="198"/>
      <c r="I1048262" s="198"/>
      <c r="J1048262" s="198"/>
      <c r="K1048262" s="198"/>
      <c r="M1048262" s="198"/>
      <c r="N1048262" s="198"/>
      <c r="P1048262" s="2"/>
      <c r="U1048262" s="270"/>
      <c r="AA1048262" s="268"/>
      <c r="AC1048262" s="269"/>
    </row>
    <row r="1048263" spans="1:29" s="119" customFormat="1">
      <c r="A1048263" s="254"/>
      <c r="B1048263" s="198"/>
      <c r="C1048263" s="265"/>
      <c r="D1048263" s="265"/>
      <c r="E1048263" s="198"/>
      <c r="G1048263" s="198"/>
      <c r="H1048263" s="198"/>
      <c r="I1048263" s="198"/>
      <c r="J1048263" s="198"/>
      <c r="K1048263" s="198"/>
      <c r="M1048263" s="198"/>
      <c r="N1048263" s="198"/>
      <c r="P1048263" s="2"/>
      <c r="U1048263" s="270"/>
      <c r="AA1048263" s="268"/>
      <c r="AC1048263" s="269"/>
    </row>
    <row r="1048264" spans="1:29" s="119" customFormat="1">
      <c r="A1048264" s="254"/>
      <c r="B1048264" s="198"/>
      <c r="C1048264" s="265"/>
      <c r="D1048264" s="265"/>
      <c r="E1048264" s="198"/>
      <c r="G1048264" s="198"/>
      <c r="H1048264" s="198"/>
      <c r="I1048264" s="198"/>
      <c r="J1048264" s="198"/>
      <c r="K1048264" s="198"/>
      <c r="M1048264" s="198"/>
      <c r="N1048264" s="198"/>
      <c r="P1048264" s="2"/>
      <c r="U1048264" s="270"/>
      <c r="AA1048264" s="268"/>
      <c r="AC1048264" s="269"/>
    </row>
    <row r="1048265" spans="1:29" s="119" customFormat="1">
      <c r="A1048265" s="254"/>
      <c r="B1048265" s="198"/>
      <c r="C1048265" s="265"/>
      <c r="D1048265" s="265"/>
      <c r="E1048265" s="198"/>
      <c r="G1048265" s="198"/>
      <c r="H1048265" s="198"/>
      <c r="I1048265" s="198"/>
      <c r="J1048265" s="198"/>
      <c r="K1048265" s="198"/>
      <c r="M1048265" s="198"/>
      <c r="N1048265" s="198"/>
      <c r="P1048265" s="2"/>
      <c r="U1048265" s="270"/>
      <c r="AA1048265" s="268"/>
      <c r="AC1048265" s="269"/>
    </row>
    <row r="1048266" spans="1:29" s="119" customFormat="1">
      <c r="A1048266" s="254"/>
      <c r="B1048266" s="198"/>
      <c r="C1048266" s="265"/>
      <c r="D1048266" s="265"/>
      <c r="E1048266" s="198"/>
      <c r="G1048266" s="198"/>
      <c r="H1048266" s="198"/>
      <c r="I1048266" s="198"/>
      <c r="J1048266" s="198"/>
      <c r="K1048266" s="198"/>
      <c r="M1048266" s="198"/>
      <c r="N1048266" s="198"/>
      <c r="P1048266" s="2"/>
      <c r="U1048266" s="270"/>
      <c r="AA1048266" s="268"/>
      <c r="AC1048266" s="269"/>
    </row>
    <row r="1048267" spans="1:29" s="119" customFormat="1">
      <c r="A1048267" s="254"/>
      <c r="B1048267" s="198"/>
      <c r="C1048267" s="265"/>
      <c r="D1048267" s="265"/>
      <c r="E1048267" s="198"/>
      <c r="G1048267" s="198"/>
      <c r="H1048267" s="198"/>
      <c r="I1048267" s="198"/>
      <c r="J1048267" s="198"/>
      <c r="K1048267" s="198"/>
      <c r="M1048267" s="198"/>
      <c r="N1048267" s="198"/>
      <c r="P1048267" s="2"/>
      <c r="U1048267" s="270"/>
      <c r="AA1048267" s="268"/>
      <c r="AC1048267" s="269"/>
    </row>
    <row r="1048268" spans="1:29" s="119" customFormat="1">
      <c r="A1048268" s="254"/>
      <c r="B1048268" s="198"/>
      <c r="C1048268" s="265"/>
      <c r="D1048268" s="265"/>
      <c r="E1048268" s="198"/>
      <c r="G1048268" s="198"/>
      <c r="H1048268" s="198"/>
      <c r="I1048268" s="198"/>
      <c r="J1048268" s="198"/>
      <c r="K1048268" s="198"/>
      <c r="M1048268" s="198"/>
      <c r="N1048268" s="198"/>
      <c r="P1048268" s="2"/>
      <c r="U1048268" s="270"/>
      <c r="AA1048268" s="268"/>
      <c r="AC1048268" s="269"/>
    </row>
    <row r="1048269" spans="1:29" s="119" customFormat="1">
      <c r="A1048269" s="254"/>
      <c r="B1048269" s="198"/>
      <c r="C1048269" s="265"/>
      <c r="D1048269" s="265"/>
      <c r="E1048269" s="198"/>
      <c r="G1048269" s="198"/>
      <c r="H1048269" s="198"/>
      <c r="I1048269" s="198"/>
      <c r="J1048269" s="198"/>
      <c r="K1048269" s="198"/>
      <c r="M1048269" s="198"/>
      <c r="N1048269" s="198"/>
      <c r="P1048269" s="2"/>
      <c r="U1048269" s="270"/>
      <c r="AA1048269" s="268"/>
      <c r="AC1048269" s="269"/>
    </row>
    <row r="1048270" spans="1:29" s="119" customFormat="1">
      <c r="A1048270" s="254"/>
      <c r="B1048270" s="198"/>
      <c r="C1048270" s="265"/>
      <c r="D1048270" s="265"/>
      <c r="E1048270" s="198"/>
      <c r="G1048270" s="198"/>
      <c r="H1048270" s="198"/>
      <c r="I1048270" s="198"/>
      <c r="J1048270" s="198"/>
      <c r="K1048270" s="198"/>
      <c r="M1048270" s="198"/>
      <c r="N1048270" s="198"/>
      <c r="P1048270" s="2"/>
      <c r="U1048270" s="270"/>
      <c r="AA1048270" s="268"/>
      <c r="AC1048270" s="269"/>
    </row>
    <row r="1048271" spans="1:29" s="119" customFormat="1">
      <c r="A1048271" s="254"/>
      <c r="B1048271" s="198"/>
      <c r="C1048271" s="265"/>
      <c r="D1048271" s="265"/>
      <c r="E1048271" s="198"/>
      <c r="G1048271" s="198"/>
      <c r="H1048271" s="198"/>
      <c r="I1048271" s="198"/>
      <c r="J1048271" s="198"/>
      <c r="K1048271" s="198"/>
      <c r="M1048271" s="198"/>
      <c r="N1048271" s="198"/>
      <c r="P1048271" s="2"/>
      <c r="U1048271" s="270"/>
      <c r="AA1048271" s="268"/>
      <c r="AC1048271" s="269"/>
    </row>
    <row r="1048272" spans="1:29" s="119" customFormat="1">
      <c r="A1048272" s="254"/>
      <c r="B1048272" s="198"/>
      <c r="C1048272" s="265"/>
      <c r="D1048272" s="265"/>
      <c r="E1048272" s="198"/>
      <c r="G1048272" s="198"/>
      <c r="H1048272" s="198"/>
      <c r="I1048272" s="198"/>
      <c r="J1048272" s="198"/>
      <c r="K1048272" s="198"/>
      <c r="M1048272" s="198"/>
      <c r="N1048272" s="198"/>
      <c r="P1048272" s="2"/>
      <c r="U1048272" s="270"/>
      <c r="AA1048272" s="268"/>
      <c r="AC1048272" s="269"/>
    </row>
    <row r="1048273" spans="1:29" s="119" customFormat="1">
      <c r="A1048273" s="254"/>
      <c r="B1048273" s="198"/>
      <c r="C1048273" s="265"/>
      <c r="D1048273" s="265"/>
      <c r="E1048273" s="198"/>
      <c r="G1048273" s="198"/>
      <c r="H1048273" s="198"/>
      <c r="I1048273" s="198"/>
      <c r="J1048273" s="198"/>
      <c r="K1048273" s="198"/>
      <c r="M1048273" s="198"/>
      <c r="N1048273" s="198"/>
      <c r="P1048273" s="2"/>
      <c r="U1048273" s="270"/>
      <c r="AA1048273" s="268"/>
      <c r="AC1048273" s="269"/>
    </row>
    <row r="1048274" spans="1:29" s="119" customFormat="1">
      <c r="A1048274" s="254"/>
      <c r="B1048274" s="198"/>
      <c r="C1048274" s="265"/>
      <c r="D1048274" s="265"/>
      <c r="E1048274" s="198"/>
      <c r="G1048274" s="198"/>
      <c r="H1048274" s="198"/>
      <c r="I1048274" s="198"/>
      <c r="J1048274" s="198"/>
      <c r="K1048274" s="198"/>
      <c r="M1048274" s="198"/>
      <c r="N1048274" s="198"/>
      <c r="P1048274" s="2"/>
      <c r="U1048274" s="270"/>
      <c r="AA1048274" s="268"/>
      <c r="AC1048274" s="269"/>
    </row>
    <row r="1048275" spans="1:29" s="119" customFormat="1">
      <c r="A1048275" s="254"/>
      <c r="B1048275" s="198"/>
      <c r="C1048275" s="265"/>
      <c r="D1048275" s="265"/>
      <c r="E1048275" s="198"/>
      <c r="G1048275" s="198"/>
      <c r="H1048275" s="198"/>
      <c r="I1048275" s="198"/>
      <c r="J1048275" s="198"/>
      <c r="K1048275" s="198"/>
      <c r="M1048275" s="198"/>
      <c r="N1048275" s="198"/>
      <c r="P1048275" s="2"/>
      <c r="U1048275" s="270"/>
      <c r="AA1048275" s="268"/>
      <c r="AC1048275" s="269"/>
    </row>
    <row r="1048276" spans="1:29" s="119" customFormat="1">
      <c r="A1048276" s="254"/>
      <c r="B1048276" s="198"/>
      <c r="C1048276" s="265"/>
      <c r="D1048276" s="265"/>
      <c r="E1048276" s="198"/>
      <c r="G1048276" s="198"/>
      <c r="H1048276" s="198"/>
      <c r="I1048276" s="198"/>
      <c r="J1048276" s="198"/>
      <c r="K1048276" s="198"/>
      <c r="M1048276" s="198"/>
      <c r="N1048276" s="198"/>
      <c r="P1048276" s="2"/>
      <c r="U1048276" s="270"/>
      <c r="AA1048276" s="268"/>
      <c r="AC1048276" s="269"/>
    </row>
    <row r="1048277" spans="1:29" s="119" customFormat="1">
      <c r="A1048277" s="254"/>
      <c r="B1048277" s="198"/>
      <c r="C1048277" s="265"/>
      <c r="D1048277" s="265"/>
      <c r="E1048277" s="198"/>
      <c r="G1048277" s="198"/>
      <c r="H1048277" s="198"/>
      <c r="I1048277" s="198"/>
      <c r="J1048277" s="198"/>
      <c r="K1048277" s="198"/>
      <c r="M1048277" s="198"/>
      <c r="N1048277" s="198"/>
      <c r="P1048277" s="2"/>
      <c r="U1048277" s="270"/>
      <c r="AA1048277" s="268"/>
      <c r="AC1048277" s="269"/>
    </row>
    <row r="1048278" spans="1:29" s="119" customFormat="1">
      <c r="A1048278" s="254"/>
      <c r="B1048278" s="198"/>
      <c r="C1048278" s="265"/>
      <c r="D1048278" s="265"/>
      <c r="E1048278" s="198"/>
      <c r="G1048278" s="198"/>
      <c r="H1048278" s="198"/>
      <c r="I1048278" s="198"/>
      <c r="J1048278" s="198"/>
      <c r="K1048278" s="198"/>
      <c r="M1048278" s="198"/>
      <c r="N1048278" s="198"/>
      <c r="P1048278" s="2"/>
      <c r="U1048278" s="270"/>
      <c r="AA1048278" s="268"/>
      <c r="AC1048278" s="269"/>
    </row>
    <row r="1048279" spans="1:29" s="119" customFormat="1">
      <c r="A1048279" s="254"/>
      <c r="B1048279" s="198"/>
      <c r="C1048279" s="265"/>
      <c r="D1048279" s="265"/>
      <c r="E1048279" s="198"/>
      <c r="G1048279" s="198"/>
      <c r="H1048279" s="198"/>
      <c r="I1048279" s="198"/>
      <c r="J1048279" s="198"/>
      <c r="K1048279" s="198"/>
      <c r="M1048279" s="198"/>
      <c r="N1048279" s="198"/>
      <c r="P1048279" s="2"/>
      <c r="U1048279" s="270"/>
      <c r="AA1048279" s="268"/>
      <c r="AC1048279" s="269"/>
    </row>
    <row r="1048280" spans="1:29" s="119" customFormat="1">
      <c r="A1048280" s="254"/>
      <c r="B1048280" s="198"/>
      <c r="C1048280" s="265"/>
      <c r="D1048280" s="265"/>
      <c r="E1048280" s="198"/>
      <c r="G1048280" s="198"/>
      <c r="H1048280" s="198"/>
      <c r="I1048280" s="198"/>
      <c r="J1048280" s="198"/>
      <c r="K1048280" s="198"/>
      <c r="M1048280" s="198"/>
      <c r="N1048280" s="198"/>
      <c r="P1048280" s="2"/>
      <c r="U1048280" s="270"/>
      <c r="AA1048280" s="268"/>
      <c r="AC1048280" s="269"/>
    </row>
    <row r="1048281" spans="1:29" s="119" customFormat="1">
      <c r="A1048281" s="254"/>
      <c r="B1048281" s="198"/>
      <c r="C1048281" s="265"/>
      <c r="D1048281" s="265"/>
      <c r="E1048281" s="198"/>
      <c r="G1048281" s="198"/>
      <c r="H1048281" s="198"/>
      <c r="I1048281" s="198"/>
      <c r="J1048281" s="198"/>
      <c r="K1048281" s="198"/>
      <c r="M1048281" s="198"/>
      <c r="N1048281" s="198"/>
      <c r="P1048281" s="2"/>
      <c r="U1048281" s="270"/>
      <c r="AA1048281" s="268"/>
      <c r="AC1048281" s="269"/>
    </row>
    <row r="1048282" spans="1:29" s="119" customFormat="1">
      <c r="A1048282" s="254"/>
      <c r="B1048282" s="198"/>
      <c r="C1048282" s="265"/>
      <c r="D1048282" s="265"/>
      <c r="E1048282" s="198"/>
      <c r="G1048282" s="198"/>
      <c r="H1048282" s="198"/>
      <c r="I1048282" s="198"/>
      <c r="J1048282" s="198"/>
      <c r="K1048282" s="198"/>
      <c r="M1048282" s="198"/>
      <c r="N1048282" s="198"/>
      <c r="P1048282" s="2"/>
      <c r="U1048282" s="270"/>
      <c r="AA1048282" s="268"/>
      <c r="AC1048282" s="269"/>
    </row>
    <row r="1048283" spans="1:29" s="119" customFormat="1">
      <c r="A1048283" s="254"/>
      <c r="B1048283" s="198"/>
      <c r="C1048283" s="265"/>
      <c r="D1048283" s="265"/>
      <c r="E1048283" s="198"/>
      <c r="G1048283" s="198"/>
      <c r="H1048283" s="198"/>
      <c r="I1048283" s="198"/>
      <c r="J1048283" s="198"/>
      <c r="K1048283" s="198"/>
      <c r="M1048283" s="198"/>
      <c r="N1048283" s="198"/>
      <c r="P1048283" s="2"/>
      <c r="U1048283" s="270"/>
      <c r="AA1048283" s="268"/>
      <c r="AC1048283" s="269"/>
    </row>
    <row r="1048284" spans="1:29" s="119" customFormat="1">
      <c r="A1048284" s="254"/>
      <c r="B1048284" s="198"/>
      <c r="C1048284" s="265"/>
      <c r="D1048284" s="265"/>
      <c r="E1048284" s="198"/>
      <c r="G1048284" s="198"/>
      <c r="H1048284" s="198"/>
      <c r="I1048284" s="198"/>
      <c r="J1048284" s="198"/>
      <c r="K1048284" s="198"/>
      <c r="M1048284" s="198"/>
      <c r="N1048284" s="198"/>
      <c r="P1048284" s="2"/>
      <c r="U1048284" s="270"/>
      <c r="AA1048284" s="268"/>
      <c r="AC1048284" s="269"/>
    </row>
    <row r="1048285" spans="1:29" s="119" customFormat="1">
      <c r="A1048285" s="254"/>
      <c r="B1048285" s="198"/>
      <c r="C1048285" s="265"/>
      <c r="D1048285" s="265"/>
      <c r="E1048285" s="198"/>
      <c r="G1048285" s="198"/>
      <c r="H1048285" s="198"/>
      <c r="I1048285" s="198"/>
      <c r="J1048285" s="198"/>
      <c r="K1048285" s="198"/>
      <c r="M1048285" s="198"/>
      <c r="N1048285" s="198"/>
      <c r="P1048285" s="2"/>
      <c r="U1048285" s="270"/>
      <c r="AA1048285" s="268"/>
      <c r="AC1048285" s="269"/>
    </row>
    <row r="1048286" spans="1:29" s="119" customFormat="1">
      <c r="A1048286" s="254"/>
      <c r="B1048286" s="198"/>
      <c r="C1048286" s="265"/>
      <c r="D1048286" s="265"/>
      <c r="E1048286" s="198"/>
      <c r="G1048286" s="198"/>
      <c r="H1048286" s="198"/>
      <c r="I1048286" s="198"/>
      <c r="J1048286" s="198"/>
      <c r="K1048286" s="198"/>
      <c r="M1048286" s="198"/>
      <c r="N1048286" s="198"/>
      <c r="P1048286" s="2"/>
      <c r="U1048286" s="270"/>
      <c r="AA1048286" s="268"/>
      <c r="AC1048286" s="269"/>
    </row>
    <row r="1048287" spans="1:29" s="119" customFormat="1">
      <c r="A1048287" s="254"/>
      <c r="B1048287" s="198"/>
      <c r="C1048287" s="265"/>
      <c r="D1048287" s="265"/>
      <c r="E1048287" s="198"/>
      <c r="G1048287" s="198"/>
      <c r="H1048287" s="198"/>
      <c r="I1048287" s="198"/>
      <c r="J1048287" s="198"/>
      <c r="K1048287" s="198"/>
      <c r="M1048287" s="198"/>
      <c r="N1048287" s="198"/>
      <c r="P1048287" s="2"/>
      <c r="U1048287" s="270"/>
      <c r="AA1048287" s="268"/>
      <c r="AC1048287" s="269"/>
    </row>
    <row r="1048288" spans="1:29" s="119" customFormat="1">
      <c r="A1048288" s="254"/>
      <c r="B1048288" s="198"/>
      <c r="C1048288" s="265"/>
      <c r="D1048288" s="265"/>
      <c r="E1048288" s="198"/>
      <c r="G1048288" s="198"/>
      <c r="H1048288" s="198"/>
      <c r="I1048288" s="198"/>
      <c r="J1048288" s="198"/>
      <c r="K1048288" s="198"/>
      <c r="M1048288" s="198"/>
      <c r="N1048288" s="198"/>
      <c r="P1048288" s="2"/>
      <c r="U1048288" s="270"/>
      <c r="AA1048288" s="268"/>
      <c r="AC1048288" s="269"/>
    </row>
    <row r="1048289" spans="1:29" s="119" customFormat="1">
      <c r="A1048289" s="254"/>
      <c r="B1048289" s="198"/>
      <c r="C1048289" s="265"/>
      <c r="D1048289" s="265"/>
      <c r="E1048289" s="198"/>
      <c r="G1048289" s="198"/>
      <c r="H1048289" s="198"/>
      <c r="I1048289" s="198"/>
      <c r="J1048289" s="198"/>
      <c r="K1048289" s="198"/>
      <c r="M1048289" s="198"/>
      <c r="N1048289" s="198"/>
      <c r="P1048289" s="2"/>
      <c r="U1048289" s="270"/>
      <c r="AA1048289" s="268"/>
      <c r="AC1048289" s="269"/>
    </row>
    <row r="1048290" spans="1:29" s="119" customFormat="1">
      <c r="A1048290" s="254"/>
      <c r="B1048290" s="198"/>
      <c r="C1048290" s="265"/>
      <c r="D1048290" s="265"/>
      <c r="E1048290" s="198"/>
      <c r="G1048290" s="198"/>
      <c r="H1048290" s="198"/>
      <c r="I1048290" s="198"/>
      <c r="J1048290" s="198"/>
      <c r="K1048290" s="198"/>
      <c r="M1048290" s="198"/>
      <c r="N1048290" s="198"/>
      <c r="P1048290" s="2"/>
      <c r="U1048290" s="270"/>
      <c r="AA1048290" s="268"/>
      <c r="AC1048290" s="269"/>
    </row>
    <row r="1048291" spans="1:29" s="119" customFormat="1">
      <c r="A1048291" s="254"/>
      <c r="B1048291" s="198"/>
      <c r="C1048291" s="265"/>
      <c r="D1048291" s="265"/>
      <c r="E1048291" s="198"/>
      <c r="G1048291" s="198"/>
      <c r="H1048291" s="198"/>
      <c r="I1048291" s="198"/>
      <c r="J1048291" s="198"/>
      <c r="K1048291" s="198"/>
      <c r="M1048291" s="198"/>
      <c r="N1048291" s="198"/>
      <c r="P1048291" s="2"/>
      <c r="U1048291" s="270"/>
      <c r="AA1048291" s="268"/>
      <c r="AC1048291" s="269"/>
    </row>
    <row r="1048292" spans="1:29" s="119" customFormat="1">
      <c r="A1048292" s="254"/>
      <c r="B1048292" s="198"/>
      <c r="C1048292" s="265"/>
      <c r="D1048292" s="265"/>
      <c r="E1048292" s="198"/>
      <c r="G1048292" s="198"/>
      <c r="H1048292" s="198"/>
      <c r="I1048292" s="198"/>
      <c r="J1048292" s="198"/>
      <c r="K1048292" s="198"/>
      <c r="M1048292" s="198"/>
      <c r="N1048292" s="198"/>
      <c r="P1048292" s="2"/>
      <c r="U1048292" s="270"/>
      <c r="AA1048292" s="268"/>
      <c r="AC1048292" s="269"/>
    </row>
    <row r="1048293" spans="1:29" s="119" customFormat="1">
      <c r="A1048293" s="254"/>
      <c r="B1048293" s="198"/>
      <c r="C1048293" s="265"/>
      <c r="D1048293" s="265"/>
      <c r="E1048293" s="198"/>
      <c r="G1048293" s="198"/>
      <c r="H1048293" s="198"/>
      <c r="I1048293" s="198"/>
      <c r="J1048293" s="198"/>
      <c r="K1048293" s="198"/>
      <c r="M1048293" s="198"/>
      <c r="N1048293" s="198"/>
      <c r="P1048293" s="2"/>
      <c r="U1048293" s="270"/>
      <c r="AA1048293" s="268"/>
      <c r="AC1048293" s="269"/>
    </row>
    <row r="1048294" spans="1:29" s="119" customFormat="1">
      <c r="A1048294" s="254"/>
      <c r="B1048294" s="198"/>
      <c r="C1048294" s="265"/>
      <c r="D1048294" s="265"/>
      <c r="E1048294" s="198"/>
      <c r="G1048294" s="198"/>
      <c r="H1048294" s="198"/>
      <c r="I1048294" s="198"/>
      <c r="J1048294" s="198"/>
      <c r="K1048294" s="198"/>
      <c r="M1048294" s="198"/>
      <c r="N1048294" s="198"/>
      <c r="P1048294" s="2"/>
      <c r="U1048294" s="270"/>
      <c r="AA1048294" s="268"/>
      <c r="AC1048294" s="269"/>
    </row>
    <row r="1048295" spans="1:29" s="119" customFormat="1">
      <c r="A1048295" s="254"/>
      <c r="B1048295" s="198"/>
      <c r="C1048295" s="265"/>
      <c r="D1048295" s="265"/>
      <c r="E1048295" s="198"/>
      <c r="G1048295" s="198"/>
      <c r="H1048295" s="198"/>
      <c r="I1048295" s="198"/>
      <c r="J1048295" s="198"/>
      <c r="K1048295" s="198"/>
      <c r="M1048295" s="198"/>
      <c r="N1048295" s="198"/>
      <c r="P1048295" s="2"/>
      <c r="U1048295" s="270"/>
      <c r="AA1048295" s="268"/>
      <c r="AC1048295" s="269"/>
    </row>
    <row r="1048296" spans="1:29" s="119" customFormat="1">
      <c r="A1048296" s="254"/>
      <c r="B1048296" s="198"/>
      <c r="C1048296" s="265"/>
      <c r="D1048296" s="265"/>
      <c r="E1048296" s="198"/>
      <c r="G1048296" s="198"/>
      <c r="H1048296" s="198"/>
      <c r="I1048296" s="198"/>
      <c r="J1048296" s="198"/>
      <c r="K1048296" s="198"/>
      <c r="M1048296" s="198"/>
      <c r="N1048296" s="198"/>
      <c r="P1048296" s="2"/>
      <c r="U1048296" s="270"/>
      <c r="AA1048296" s="268"/>
      <c r="AC1048296" s="269"/>
    </row>
    <row r="1048297" spans="1:29" s="119" customFormat="1">
      <c r="A1048297" s="254"/>
      <c r="B1048297" s="198"/>
      <c r="C1048297" s="265"/>
      <c r="D1048297" s="265"/>
      <c r="E1048297" s="198"/>
      <c r="G1048297" s="198"/>
      <c r="H1048297" s="198"/>
      <c r="I1048297" s="198"/>
      <c r="J1048297" s="198"/>
      <c r="K1048297" s="198"/>
      <c r="M1048297" s="198"/>
      <c r="N1048297" s="198"/>
      <c r="P1048297" s="2"/>
      <c r="U1048297" s="270"/>
      <c r="AA1048297" s="268"/>
      <c r="AC1048297" s="269"/>
    </row>
    <row r="1048298" spans="1:29" s="119" customFormat="1">
      <c r="A1048298" s="254"/>
      <c r="B1048298" s="198"/>
      <c r="C1048298" s="265"/>
      <c r="D1048298" s="265"/>
      <c r="E1048298" s="198"/>
      <c r="G1048298" s="198"/>
      <c r="H1048298" s="198"/>
      <c r="I1048298" s="198"/>
      <c r="J1048298" s="198"/>
      <c r="K1048298" s="198"/>
      <c r="M1048298" s="198"/>
      <c r="N1048298" s="198"/>
      <c r="P1048298" s="2"/>
      <c r="U1048298" s="270"/>
      <c r="AA1048298" s="268"/>
      <c r="AC1048298" s="269"/>
    </row>
    <row r="1048299" spans="1:29" s="119" customFormat="1">
      <c r="A1048299" s="254"/>
      <c r="B1048299" s="198"/>
      <c r="C1048299" s="265"/>
      <c r="D1048299" s="265"/>
      <c r="E1048299" s="198"/>
      <c r="G1048299" s="198"/>
      <c r="H1048299" s="198"/>
      <c r="I1048299" s="198"/>
      <c r="J1048299" s="198"/>
      <c r="K1048299" s="198"/>
      <c r="M1048299" s="198"/>
      <c r="N1048299" s="198"/>
      <c r="P1048299" s="2"/>
      <c r="U1048299" s="270"/>
      <c r="AA1048299" s="268"/>
      <c r="AC1048299" s="269"/>
    </row>
    <row r="1048300" spans="1:29" s="119" customFormat="1">
      <c r="A1048300" s="254"/>
      <c r="B1048300" s="198"/>
      <c r="C1048300" s="265"/>
      <c r="D1048300" s="265"/>
      <c r="E1048300" s="198"/>
      <c r="G1048300" s="198"/>
      <c r="H1048300" s="198"/>
      <c r="I1048300" s="198"/>
      <c r="J1048300" s="198"/>
      <c r="K1048300" s="198"/>
      <c r="M1048300" s="198"/>
      <c r="N1048300" s="198"/>
      <c r="P1048300" s="2"/>
      <c r="U1048300" s="270"/>
      <c r="AA1048300" s="268"/>
      <c r="AC1048300" s="269"/>
    </row>
    <row r="1048301" spans="1:29" s="119" customFormat="1">
      <c r="A1048301" s="254"/>
      <c r="B1048301" s="198"/>
      <c r="C1048301" s="265"/>
      <c r="D1048301" s="265"/>
      <c r="E1048301" s="198"/>
      <c r="G1048301" s="198"/>
      <c r="H1048301" s="198"/>
      <c r="I1048301" s="198"/>
      <c r="J1048301" s="198"/>
      <c r="K1048301" s="198"/>
      <c r="M1048301" s="198"/>
      <c r="N1048301" s="198"/>
      <c r="P1048301" s="2"/>
      <c r="U1048301" s="270"/>
      <c r="AA1048301" s="268"/>
      <c r="AC1048301" s="269"/>
    </row>
    <row r="1048302" spans="1:29" s="119" customFormat="1">
      <c r="A1048302" s="254"/>
      <c r="B1048302" s="198"/>
      <c r="C1048302" s="265"/>
      <c r="D1048302" s="265"/>
      <c r="E1048302" s="198"/>
      <c r="G1048302" s="198"/>
      <c r="H1048302" s="198"/>
      <c r="I1048302" s="198"/>
      <c r="J1048302" s="198"/>
      <c r="K1048302" s="198"/>
      <c r="M1048302" s="198"/>
      <c r="N1048302" s="198"/>
      <c r="P1048302" s="2"/>
      <c r="U1048302" s="270"/>
      <c r="AA1048302" s="268"/>
      <c r="AC1048302" s="269"/>
    </row>
    <row r="1048303" spans="1:29" s="119" customFormat="1">
      <c r="A1048303" s="254"/>
      <c r="B1048303" s="198"/>
      <c r="C1048303" s="265"/>
      <c r="D1048303" s="265"/>
      <c r="E1048303" s="198"/>
      <c r="G1048303" s="198"/>
      <c r="H1048303" s="198"/>
      <c r="I1048303" s="198"/>
      <c r="J1048303" s="198"/>
      <c r="K1048303" s="198"/>
      <c r="M1048303" s="198"/>
      <c r="N1048303" s="198"/>
      <c r="P1048303" s="2"/>
      <c r="U1048303" s="270"/>
      <c r="AA1048303" s="268"/>
      <c r="AC1048303" s="269"/>
    </row>
    <row r="1048304" spans="1:29" s="119" customFormat="1">
      <c r="A1048304" s="254"/>
      <c r="B1048304" s="198"/>
      <c r="C1048304" s="265"/>
      <c r="D1048304" s="265"/>
      <c r="E1048304" s="198"/>
      <c r="G1048304" s="198"/>
      <c r="H1048304" s="198"/>
      <c r="I1048304" s="198"/>
      <c r="J1048304" s="198"/>
      <c r="K1048304" s="198"/>
      <c r="M1048304" s="198"/>
      <c r="N1048304" s="198"/>
      <c r="P1048304" s="2"/>
      <c r="U1048304" s="270"/>
      <c r="AA1048304" s="268"/>
      <c r="AC1048304" s="269"/>
    </row>
    <row r="1048305" spans="1:29" s="119" customFormat="1">
      <c r="A1048305" s="254"/>
      <c r="B1048305" s="198"/>
      <c r="C1048305" s="265"/>
      <c r="D1048305" s="265"/>
      <c r="E1048305" s="198"/>
      <c r="G1048305" s="198"/>
      <c r="H1048305" s="198"/>
      <c r="I1048305" s="198"/>
      <c r="J1048305" s="198"/>
      <c r="K1048305" s="198"/>
      <c r="M1048305" s="198"/>
      <c r="N1048305" s="198"/>
      <c r="P1048305" s="2"/>
      <c r="U1048305" s="270"/>
      <c r="AA1048305" s="268"/>
      <c r="AC1048305" s="269"/>
    </row>
    <row r="1048306" spans="1:29" s="119" customFormat="1">
      <c r="A1048306" s="254"/>
      <c r="B1048306" s="198"/>
      <c r="C1048306" s="265"/>
      <c r="D1048306" s="265"/>
      <c r="E1048306" s="198"/>
      <c r="G1048306" s="198"/>
      <c r="H1048306" s="198"/>
      <c r="I1048306" s="198"/>
      <c r="J1048306" s="198"/>
      <c r="K1048306" s="198"/>
      <c r="M1048306" s="198"/>
      <c r="N1048306" s="198"/>
      <c r="P1048306" s="2"/>
      <c r="U1048306" s="270"/>
      <c r="AA1048306" s="268"/>
      <c r="AC1048306" s="269"/>
    </row>
    <row r="1048307" spans="1:29" s="119" customFormat="1">
      <c r="A1048307" s="254"/>
      <c r="B1048307" s="198"/>
      <c r="C1048307" s="265"/>
      <c r="D1048307" s="265"/>
      <c r="E1048307" s="198"/>
      <c r="G1048307" s="198"/>
      <c r="H1048307" s="198"/>
      <c r="I1048307" s="198"/>
      <c r="J1048307" s="198"/>
      <c r="K1048307" s="198"/>
      <c r="M1048307" s="198"/>
      <c r="N1048307" s="198"/>
      <c r="P1048307" s="2"/>
      <c r="U1048307" s="270"/>
      <c r="AA1048307" s="268"/>
      <c r="AC1048307" s="269"/>
    </row>
    <row r="1048308" spans="1:29" s="119" customFormat="1">
      <c r="A1048308" s="254"/>
      <c r="B1048308" s="198"/>
      <c r="C1048308" s="265"/>
      <c r="D1048308" s="265"/>
      <c r="E1048308" s="198"/>
      <c r="G1048308" s="198"/>
      <c r="H1048308" s="198"/>
      <c r="I1048308" s="198"/>
      <c r="J1048308" s="198"/>
      <c r="K1048308" s="198"/>
      <c r="M1048308" s="198"/>
      <c r="N1048308" s="198"/>
      <c r="P1048308" s="2"/>
      <c r="U1048308" s="270"/>
      <c r="AA1048308" s="268"/>
      <c r="AC1048308" s="269"/>
    </row>
    <row r="1048309" spans="1:29" s="119" customFormat="1">
      <c r="A1048309" s="254"/>
      <c r="B1048309" s="198"/>
      <c r="C1048309" s="265"/>
      <c r="D1048309" s="265"/>
      <c r="E1048309" s="198"/>
      <c r="G1048309" s="198"/>
      <c r="H1048309" s="198"/>
      <c r="I1048309" s="198"/>
      <c r="J1048309" s="198"/>
      <c r="K1048309" s="198"/>
      <c r="M1048309" s="198"/>
      <c r="N1048309" s="198"/>
      <c r="P1048309" s="2"/>
      <c r="U1048309" s="270"/>
      <c r="AA1048309" s="268"/>
      <c r="AC1048309" s="269"/>
    </row>
    <row r="1048310" spans="1:29" s="119" customFormat="1">
      <c r="A1048310" s="254"/>
      <c r="B1048310" s="198"/>
      <c r="C1048310" s="265"/>
      <c r="D1048310" s="265"/>
      <c r="E1048310" s="198"/>
      <c r="G1048310" s="198"/>
      <c r="H1048310" s="198"/>
      <c r="I1048310" s="198"/>
      <c r="J1048310" s="198"/>
      <c r="K1048310" s="198"/>
      <c r="M1048310" s="198"/>
      <c r="N1048310" s="198"/>
      <c r="P1048310" s="2"/>
      <c r="U1048310" s="270"/>
      <c r="AA1048310" s="268"/>
      <c r="AC1048310" s="269"/>
    </row>
    <row r="1048311" spans="1:29" s="119" customFormat="1">
      <c r="A1048311" s="254"/>
      <c r="B1048311" s="198"/>
      <c r="C1048311" s="265"/>
      <c r="D1048311" s="265"/>
      <c r="E1048311" s="198"/>
      <c r="G1048311" s="198"/>
      <c r="H1048311" s="198"/>
      <c r="I1048311" s="198"/>
      <c r="J1048311" s="198"/>
      <c r="K1048311" s="198"/>
      <c r="M1048311" s="198"/>
      <c r="N1048311" s="198"/>
      <c r="P1048311" s="2"/>
      <c r="U1048311" s="270"/>
      <c r="AA1048311" s="268"/>
      <c r="AC1048311" s="269"/>
    </row>
    <row r="1048312" spans="1:29" s="119" customFormat="1">
      <c r="A1048312" s="254"/>
      <c r="B1048312" s="198"/>
      <c r="C1048312" s="265"/>
      <c r="D1048312" s="265"/>
      <c r="E1048312" s="198"/>
      <c r="G1048312" s="198"/>
      <c r="H1048312" s="198"/>
      <c r="I1048312" s="198"/>
      <c r="J1048312" s="198"/>
      <c r="K1048312" s="198"/>
      <c r="M1048312" s="198"/>
      <c r="N1048312" s="198"/>
      <c r="P1048312" s="2"/>
      <c r="U1048312" s="270"/>
      <c r="AA1048312" s="268"/>
      <c r="AC1048312" s="269"/>
    </row>
    <row r="1048313" spans="1:29" s="119" customFormat="1">
      <c r="A1048313" s="254"/>
      <c r="B1048313" s="198"/>
      <c r="C1048313" s="265"/>
      <c r="D1048313" s="265"/>
      <c r="E1048313" s="198"/>
      <c r="G1048313" s="198"/>
      <c r="H1048313" s="198"/>
      <c r="I1048313" s="198"/>
      <c r="J1048313" s="198"/>
      <c r="K1048313" s="198"/>
      <c r="M1048313" s="198"/>
      <c r="N1048313" s="198"/>
      <c r="P1048313" s="2"/>
      <c r="U1048313" s="270"/>
      <c r="AA1048313" s="268"/>
      <c r="AC1048313" s="269"/>
    </row>
    <row r="1048314" spans="1:29" s="119" customFormat="1">
      <c r="A1048314" s="254"/>
      <c r="B1048314" s="198"/>
      <c r="C1048314" s="265"/>
      <c r="D1048314" s="265"/>
      <c r="E1048314" s="198"/>
      <c r="G1048314" s="198"/>
      <c r="H1048314" s="198"/>
      <c r="I1048314" s="198"/>
      <c r="J1048314" s="198"/>
      <c r="K1048314" s="198"/>
      <c r="M1048314" s="198"/>
      <c r="N1048314" s="198"/>
      <c r="P1048314" s="2"/>
      <c r="U1048314" s="270"/>
      <c r="AA1048314" s="268"/>
      <c r="AC1048314" s="269"/>
    </row>
    <row r="1048315" spans="1:29" s="119" customFormat="1">
      <c r="A1048315" s="254"/>
      <c r="B1048315" s="198"/>
      <c r="C1048315" s="265"/>
      <c r="D1048315" s="265"/>
      <c r="E1048315" s="198"/>
      <c r="G1048315" s="198"/>
      <c r="H1048315" s="198"/>
      <c r="I1048315" s="198"/>
      <c r="J1048315" s="198"/>
      <c r="K1048315" s="198"/>
      <c r="M1048315" s="198"/>
      <c r="N1048315" s="198"/>
      <c r="P1048315" s="2"/>
      <c r="U1048315" s="270"/>
      <c r="AA1048315" s="268"/>
      <c r="AC1048315" s="269"/>
    </row>
    <row r="1048316" spans="1:29" s="119" customFormat="1">
      <c r="A1048316" s="254"/>
      <c r="B1048316" s="198"/>
      <c r="C1048316" s="265"/>
      <c r="D1048316" s="265"/>
      <c r="E1048316" s="198"/>
      <c r="G1048316" s="198"/>
      <c r="H1048316" s="198"/>
      <c r="I1048316" s="198"/>
      <c r="J1048316" s="198"/>
      <c r="K1048316" s="198"/>
      <c r="M1048316" s="198"/>
      <c r="N1048316" s="198"/>
      <c r="P1048316" s="2"/>
      <c r="U1048316" s="270"/>
      <c r="AA1048316" s="268"/>
      <c r="AC1048316" s="269"/>
    </row>
    <row r="1048317" spans="1:29" s="119" customFormat="1">
      <c r="A1048317" s="254"/>
      <c r="B1048317" s="198"/>
      <c r="C1048317" s="265"/>
      <c r="D1048317" s="265"/>
      <c r="E1048317" s="198"/>
      <c r="G1048317" s="198"/>
      <c r="H1048317" s="198"/>
      <c r="I1048317" s="198"/>
      <c r="J1048317" s="198"/>
      <c r="K1048317" s="198"/>
      <c r="M1048317" s="198"/>
      <c r="N1048317" s="198"/>
      <c r="P1048317" s="2"/>
      <c r="U1048317" s="270"/>
      <c r="AA1048317" s="268"/>
      <c r="AC1048317" s="269"/>
    </row>
    <row r="1048318" spans="1:29" s="119" customFormat="1">
      <c r="A1048318" s="254"/>
      <c r="B1048318" s="198"/>
      <c r="C1048318" s="265"/>
      <c r="D1048318" s="265"/>
      <c r="E1048318" s="198"/>
      <c r="G1048318" s="198"/>
      <c r="H1048318" s="198"/>
      <c r="I1048318" s="198"/>
      <c r="J1048318" s="198"/>
      <c r="K1048318" s="198"/>
      <c r="M1048318" s="198"/>
      <c r="N1048318" s="198"/>
      <c r="P1048318" s="2"/>
      <c r="U1048318" s="270"/>
      <c r="AA1048318" s="268"/>
      <c r="AC1048318" s="269"/>
    </row>
    <row r="1048319" spans="1:29" s="119" customFormat="1">
      <c r="A1048319" s="254"/>
      <c r="B1048319" s="198"/>
      <c r="C1048319" s="265"/>
      <c r="D1048319" s="265"/>
      <c r="E1048319" s="198"/>
      <c r="G1048319" s="198"/>
      <c r="H1048319" s="198"/>
      <c r="I1048319" s="198"/>
      <c r="J1048319" s="198"/>
      <c r="K1048319" s="198"/>
      <c r="M1048319" s="198"/>
      <c r="N1048319" s="198"/>
      <c r="P1048319" s="2"/>
      <c r="U1048319" s="270"/>
      <c r="AA1048319" s="268"/>
      <c r="AC1048319" s="269"/>
    </row>
    <row r="1048320" spans="1:29" s="119" customFormat="1">
      <c r="A1048320" s="254"/>
      <c r="B1048320" s="198"/>
      <c r="C1048320" s="265"/>
      <c r="D1048320" s="265"/>
      <c r="E1048320" s="198"/>
      <c r="G1048320" s="198"/>
      <c r="H1048320" s="198"/>
      <c r="I1048320" s="198"/>
      <c r="J1048320" s="198"/>
      <c r="K1048320" s="198"/>
      <c r="M1048320" s="198"/>
      <c r="N1048320" s="198"/>
      <c r="P1048320" s="2"/>
      <c r="U1048320" s="270"/>
      <c r="AA1048320" s="268"/>
      <c r="AC1048320" s="269"/>
    </row>
    <row r="1048321" spans="1:29" s="119" customFormat="1">
      <c r="A1048321" s="254"/>
      <c r="B1048321" s="198"/>
      <c r="C1048321" s="265"/>
      <c r="D1048321" s="265"/>
      <c r="E1048321" s="198"/>
      <c r="G1048321" s="198"/>
      <c r="H1048321" s="198"/>
      <c r="I1048321" s="198"/>
      <c r="J1048321" s="198"/>
      <c r="K1048321" s="198"/>
      <c r="M1048321" s="198"/>
      <c r="N1048321" s="198"/>
      <c r="P1048321" s="2"/>
      <c r="U1048321" s="270"/>
      <c r="AA1048321" s="268"/>
      <c r="AC1048321" s="269"/>
    </row>
    <row r="1048322" spans="1:29" s="119" customFormat="1">
      <c r="A1048322" s="254"/>
      <c r="B1048322" s="198"/>
      <c r="C1048322" s="265"/>
      <c r="D1048322" s="265"/>
      <c r="E1048322" s="198"/>
      <c r="G1048322" s="198"/>
      <c r="H1048322" s="198"/>
      <c r="I1048322" s="198"/>
      <c r="J1048322" s="198"/>
      <c r="K1048322" s="198"/>
      <c r="M1048322" s="198"/>
      <c r="N1048322" s="198"/>
      <c r="P1048322" s="2"/>
      <c r="U1048322" s="270"/>
      <c r="AA1048322" s="268"/>
      <c r="AC1048322" s="269"/>
    </row>
    <row r="1048323" spans="1:29" s="119" customFormat="1">
      <c r="A1048323" s="254"/>
      <c r="B1048323" s="198"/>
      <c r="C1048323" s="265"/>
      <c r="D1048323" s="265"/>
      <c r="E1048323" s="198"/>
      <c r="G1048323" s="198"/>
      <c r="H1048323" s="198"/>
      <c r="I1048323" s="198"/>
      <c r="J1048323" s="198"/>
      <c r="K1048323" s="198"/>
      <c r="M1048323" s="198"/>
      <c r="N1048323" s="198"/>
      <c r="P1048323" s="2"/>
      <c r="U1048323" s="270"/>
      <c r="AA1048323" s="268"/>
      <c r="AC1048323" s="269"/>
    </row>
    <row r="1048324" spans="1:29" s="119" customFormat="1">
      <c r="A1048324" s="254"/>
      <c r="B1048324" s="198"/>
      <c r="C1048324" s="265"/>
      <c r="D1048324" s="265"/>
      <c r="E1048324" s="198"/>
      <c r="G1048324" s="198"/>
      <c r="H1048324" s="198"/>
      <c r="I1048324" s="198"/>
      <c r="J1048324" s="198"/>
      <c r="K1048324" s="198"/>
      <c r="M1048324" s="198"/>
      <c r="N1048324" s="198"/>
      <c r="P1048324" s="2"/>
      <c r="U1048324" s="270"/>
      <c r="AA1048324" s="268"/>
      <c r="AC1048324" s="269"/>
    </row>
    <row r="1048325" spans="1:29" s="119" customFormat="1">
      <c r="A1048325" s="254"/>
      <c r="B1048325" s="198"/>
      <c r="C1048325" s="265"/>
      <c r="D1048325" s="265"/>
      <c r="E1048325" s="198"/>
      <c r="G1048325" s="198"/>
      <c r="H1048325" s="198"/>
      <c r="I1048325" s="198"/>
      <c r="J1048325" s="198"/>
      <c r="K1048325" s="198"/>
      <c r="M1048325" s="198"/>
      <c r="N1048325" s="198"/>
      <c r="P1048325" s="2"/>
      <c r="U1048325" s="270"/>
      <c r="AA1048325" s="268"/>
      <c r="AC1048325" s="269"/>
    </row>
    <row r="1048326" spans="1:29" s="119" customFormat="1">
      <c r="A1048326" s="254"/>
      <c r="B1048326" s="198"/>
      <c r="C1048326" s="265"/>
      <c r="D1048326" s="265"/>
      <c r="E1048326" s="198"/>
      <c r="G1048326" s="198"/>
      <c r="H1048326" s="198"/>
      <c r="I1048326" s="198"/>
      <c r="J1048326" s="198"/>
      <c r="K1048326" s="198"/>
      <c r="M1048326" s="198"/>
      <c r="N1048326" s="198"/>
      <c r="P1048326" s="2"/>
      <c r="U1048326" s="270"/>
      <c r="AA1048326" s="268"/>
      <c r="AC1048326" s="269"/>
    </row>
    <row r="1048327" spans="1:29" s="119" customFormat="1">
      <c r="A1048327" s="254"/>
      <c r="B1048327" s="198"/>
      <c r="C1048327" s="265"/>
      <c r="D1048327" s="265"/>
      <c r="E1048327" s="198"/>
      <c r="G1048327" s="198"/>
      <c r="H1048327" s="198"/>
      <c r="I1048327" s="198"/>
      <c r="J1048327" s="198"/>
      <c r="K1048327" s="198"/>
      <c r="M1048327" s="198"/>
      <c r="N1048327" s="198"/>
      <c r="P1048327" s="2"/>
      <c r="U1048327" s="270"/>
      <c r="AA1048327" s="268"/>
      <c r="AC1048327" s="269"/>
    </row>
    <row r="1048328" spans="1:29" s="119" customFormat="1">
      <c r="A1048328" s="254"/>
      <c r="B1048328" s="198"/>
      <c r="C1048328" s="265"/>
      <c r="D1048328" s="265"/>
      <c r="E1048328" s="198"/>
      <c r="G1048328" s="198"/>
      <c r="H1048328" s="198"/>
      <c r="I1048328" s="198"/>
      <c r="J1048328" s="198"/>
      <c r="K1048328" s="198"/>
      <c r="M1048328" s="198"/>
      <c r="N1048328" s="198"/>
      <c r="P1048328" s="2"/>
      <c r="U1048328" s="270"/>
      <c r="AA1048328" s="268"/>
      <c r="AC1048328" s="269"/>
    </row>
    <row r="1048329" spans="1:29" s="119" customFormat="1">
      <c r="A1048329" s="254"/>
      <c r="B1048329" s="198"/>
      <c r="C1048329" s="265"/>
      <c r="D1048329" s="265"/>
      <c r="E1048329" s="198"/>
      <c r="G1048329" s="198"/>
      <c r="H1048329" s="198"/>
      <c r="I1048329" s="198"/>
      <c r="J1048329" s="198"/>
      <c r="K1048329" s="198"/>
      <c r="M1048329" s="198"/>
      <c r="N1048329" s="198"/>
      <c r="P1048329" s="2"/>
      <c r="U1048329" s="270"/>
      <c r="AA1048329" s="268"/>
      <c r="AC1048329" s="269"/>
    </row>
    <row r="1048330" spans="1:29" s="119" customFormat="1">
      <c r="A1048330" s="254"/>
      <c r="B1048330" s="198"/>
      <c r="C1048330" s="265"/>
      <c r="D1048330" s="265"/>
      <c r="E1048330" s="198"/>
      <c r="G1048330" s="198"/>
      <c r="H1048330" s="198"/>
      <c r="I1048330" s="198"/>
      <c r="J1048330" s="198"/>
      <c r="K1048330" s="198"/>
      <c r="M1048330" s="198"/>
      <c r="N1048330" s="198"/>
      <c r="P1048330" s="2"/>
      <c r="U1048330" s="270"/>
      <c r="AA1048330" s="268"/>
      <c r="AC1048330" s="269"/>
    </row>
    <row r="1048331" spans="1:29" s="119" customFormat="1">
      <c r="A1048331" s="254"/>
      <c r="B1048331" s="198"/>
      <c r="C1048331" s="265"/>
      <c r="D1048331" s="265"/>
      <c r="E1048331" s="198"/>
      <c r="G1048331" s="198"/>
      <c r="H1048331" s="198"/>
      <c r="I1048331" s="198"/>
      <c r="J1048331" s="198"/>
      <c r="K1048331" s="198"/>
      <c r="M1048331" s="198"/>
      <c r="N1048331" s="198"/>
      <c r="P1048331" s="2"/>
      <c r="U1048331" s="270"/>
      <c r="AA1048331" s="268"/>
      <c r="AC1048331" s="269"/>
    </row>
    <row r="1048332" spans="1:29" s="119" customFormat="1">
      <c r="A1048332" s="254"/>
      <c r="B1048332" s="198"/>
      <c r="C1048332" s="265"/>
      <c r="D1048332" s="265"/>
      <c r="E1048332" s="198"/>
      <c r="G1048332" s="198"/>
      <c r="H1048332" s="198"/>
      <c r="I1048332" s="198"/>
      <c r="J1048332" s="198"/>
      <c r="K1048332" s="198"/>
      <c r="M1048332" s="198"/>
      <c r="N1048332" s="198"/>
      <c r="P1048332" s="2"/>
      <c r="U1048332" s="270"/>
      <c r="AA1048332" s="268"/>
      <c r="AC1048332" s="269"/>
    </row>
    <row r="1048333" spans="1:29" s="119" customFormat="1">
      <c r="A1048333" s="254"/>
      <c r="B1048333" s="198"/>
      <c r="C1048333" s="265"/>
      <c r="D1048333" s="265"/>
      <c r="E1048333" s="198"/>
      <c r="G1048333" s="198"/>
      <c r="H1048333" s="198"/>
      <c r="I1048333" s="198"/>
      <c r="J1048333" s="198"/>
      <c r="K1048333" s="198"/>
      <c r="M1048333" s="198"/>
      <c r="N1048333" s="198"/>
      <c r="P1048333" s="2"/>
      <c r="U1048333" s="270"/>
      <c r="AA1048333" s="268"/>
      <c r="AC1048333" s="269"/>
    </row>
    <row r="1048334" spans="1:29" s="119" customFormat="1">
      <c r="A1048334" s="254"/>
      <c r="B1048334" s="198"/>
      <c r="C1048334" s="265"/>
      <c r="D1048334" s="265"/>
      <c r="E1048334" s="198"/>
      <c r="G1048334" s="198"/>
      <c r="H1048334" s="198"/>
      <c r="I1048334" s="198"/>
      <c r="J1048334" s="198"/>
      <c r="K1048334" s="198"/>
      <c r="M1048334" s="198"/>
      <c r="N1048334" s="198"/>
      <c r="P1048334" s="2"/>
      <c r="U1048334" s="270"/>
      <c r="AA1048334" s="268"/>
      <c r="AC1048334" s="269"/>
    </row>
    <row r="1048335" spans="1:29" s="119" customFormat="1">
      <c r="A1048335" s="254"/>
      <c r="B1048335" s="198"/>
      <c r="C1048335" s="265"/>
      <c r="D1048335" s="265"/>
      <c r="E1048335" s="198"/>
      <c r="G1048335" s="198"/>
      <c r="H1048335" s="198"/>
      <c r="I1048335" s="198"/>
      <c r="J1048335" s="198"/>
      <c r="K1048335" s="198"/>
      <c r="M1048335" s="198"/>
      <c r="N1048335" s="198"/>
      <c r="P1048335" s="2"/>
      <c r="U1048335" s="270"/>
      <c r="AA1048335" s="268"/>
      <c r="AC1048335" s="269"/>
    </row>
    <row r="1048336" spans="1:29" s="119" customFormat="1">
      <c r="A1048336" s="254"/>
      <c r="B1048336" s="198"/>
      <c r="C1048336" s="265"/>
      <c r="D1048336" s="265"/>
      <c r="E1048336" s="198"/>
      <c r="G1048336" s="198"/>
      <c r="H1048336" s="198"/>
      <c r="I1048336" s="198"/>
      <c r="J1048336" s="198"/>
      <c r="K1048336" s="198"/>
      <c r="M1048336" s="198"/>
      <c r="N1048336" s="198"/>
      <c r="P1048336" s="2"/>
      <c r="U1048336" s="270"/>
      <c r="AA1048336" s="268"/>
      <c r="AC1048336" s="269"/>
    </row>
    <row r="1048337" spans="1:29" s="119" customFormat="1">
      <c r="A1048337" s="254"/>
      <c r="B1048337" s="198"/>
      <c r="C1048337" s="265"/>
      <c r="D1048337" s="265"/>
      <c r="E1048337" s="198"/>
      <c r="G1048337" s="198"/>
      <c r="H1048337" s="198"/>
      <c r="I1048337" s="198"/>
      <c r="J1048337" s="198"/>
      <c r="K1048337" s="198"/>
      <c r="M1048337" s="198"/>
      <c r="N1048337" s="198"/>
      <c r="P1048337" s="2"/>
      <c r="U1048337" s="270"/>
      <c r="AA1048337" s="268"/>
      <c r="AC1048337" s="269"/>
    </row>
    <row r="1048338" spans="1:29" s="119" customFormat="1">
      <c r="A1048338" s="254"/>
      <c r="B1048338" s="198"/>
      <c r="C1048338" s="265"/>
      <c r="D1048338" s="265"/>
      <c r="E1048338" s="198"/>
      <c r="G1048338" s="198"/>
      <c r="H1048338" s="198"/>
      <c r="I1048338" s="198"/>
      <c r="J1048338" s="198"/>
      <c r="K1048338" s="198"/>
      <c r="M1048338" s="198"/>
      <c r="N1048338" s="198"/>
      <c r="P1048338" s="2"/>
      <c r="U1048338" s="270"/>
      <c r="AA1048338" s="268"/>
      <c r="AC1048338" s="269"/>
    </row>
    <row r="1048339" spans="1:29" s="119" customFormat="1">
      <c r="A1048339" s="254"/>
      <c r="B1048339" s="198"/>
      <c r="C1048339" s="265"/>
      <c r="D1048339" s="265"/>
      <c r="E1048339" s="198"/>
      <c r="G1048339" s="198"/>
      <c r="H1048339" s="198"/>
      <c r="I1048339" s="198"/>
      <c r="J1048339" s="198"/>
      <c r="K1048339" s="198"/>
      <c r="M1048339" s="198"/>
      <c r="N1048339" s="198"/>
      <c r="P1048339" s="2"/>
      <c r="U1048339" s="270"/>
      <c r="AA1048339" s="268"/>
      <c r="AC1048339" s="269"/>
    </row>
    <row r="1048340" spans="1:29" s="119" customFormat="1">
      <c r="A1048340" s="254"/>
      <c r="B1048340" s="198"/>
      <c r="C1048340" s="265"/>
      <c r="D1048340" s="265"/>
      <c r="E1048340" s="198"/>
      <c r="G1048340" s="198"/>
      <c r="H1048340" s="198"/>
      <c r="I1048340" s="198"/>
      <c r="J1048340" s="198"/>
      <c r="K1048340" s="198"/>
      <c r="M1048340" s="198"/>
      <c r="N1048340" s="198"/>
      <c r="P1048340" s="2"/>
      <c r="U1048340" s="270"/>
      <c r="AA1048340" s="268"/>
      <c r="AC1048340" s="269"/>
    </row>
    <row r="1048341" spans="1:29" s="119" customFormat="1">
      <c r="A1048341" s="254"/>
      <c r="B1048341" s="198"/>
      <c r="C1048341" s="265"/>
      <c r="D1048341" s="265"/>
      <c r="E1048341" s="198"/>
      <c r="G1048341" s="198"/>
      <c r="H1048341" s="198"/>
      <c r="I1048341" s="198"/>
      <c r="J1048341" s="198"/>
      <c r="K1048341" s="198"/>
      <c r="M1048341" s="198"/>
      <c r="N1048341" s="198"/>
      <c r="P1048341" s="2"/>
      <c r="U1048341" s="270"/>
      <c r="AA1048341" s="268"/>
      <c r="AC1048341" s="269"/>
    </row>
    <row r="1048342" spans="1:29" s="119" customFormat="1">
      <c r="A1048342" s="254"/>
      <c r="B1048342" s="198"/>
      <c r="C1048342" s="265"/>
      <c r="D1048342" s="265"/>
      <c r="E1048342" s="198"/>
      <c r="G1048342" s="198"/>
      <c r="H1048342" s="198"/>
      <c r="I1048342" s="198"/>
      <c r="J1048342" s="198"/>
      <c r="K1048342" s="198"/>
      <c r="M1048342" s="198"/>
      <c r="N1048342" s="198"/>
      <c r="P1048342" s="2"/>
      <c r="U1048342" s="270"/>
      <c r="AA1048342" s="268"/>
      <c r="AC1048342" s="269"/>
    </row>
    <row r="1048343" spans="1:29" s="119" customFormat="1">
      <c r="A1048343" s="254"/>
      <c r="B1048343" s="198"/>
      <c r="C1048343" s="265"/>
      <c r="D1048343" s="265"/>
      <c r="E1048343" s="198"/>
      <c r="G1048343" s="198"/>
      <c r="H1048343" s="198"/>
      <c r="I1048343" s="198"/>
      <c r="J1048343" s="198"/>
      <c r="K1048343" s="198"/>
      <c r="M1048343" s="198"/>
      <c r="N1048343" s="198"/>
      <c r="P1048343" s="2"/>
      <c r="U1048343" s="270"/>
      <c r="AA1048343" s="268"/>
      <c r="AC1048343" s="269"/>
    </row>
    <row r="1048344" spans="1:29" s="119" customFormat="1">
      <c r="A1048344" s="254"/>
      <c r="B1048344" s="198"/>
      <c r="C1048344" s="265"/>
      <c r="D1048344" s="265"/>
      <c r="E1048344" s="198"/>
      <c r="G1048344" s="198"/>
      <c r="H1048344" s="198"/>
      <c r="I1048344" s="198"/>
      <c r="J1048344" s="198"/>
      <c r="K1048344" s="198"/>
      <c r="M1048344" s="198"/>
      <c r="N1048344" s="198"/>
      <c r="P1048344" s="2"/>
      <c r="U1048344" s="270"/>
      <c r="AA1048344" s="268"/>
      <c r="AC1048344" s="269"/>
    </row>
    <row r="1048345" spans="1:29" s="119" customFormat="1">
      <c r="A1048345" s="254"/>
      <c r="B1048345" s="198"/>
      <c r="C1048345" s="265"/>
      <c r="D1048345" s="265"/>
      <c r="E1048345" s="198"/>
      <c r="G1048345" s="198"/>
      <c r="H1048345" s="198"/>
      <c r="I1048345" s="198"/>
      <c r="J1048345" s="198"/>
      <c r="K1048345" s="198"/>
      <c r="M1048345" s="198"/>
      <c r="N1048345" s="198"/>
      <c r="P1048345" s="2"/>
      <c r="U1048345" s="270"/>
      <c r="AA1048345" s="268"/>
      <c r="AC1048345" s="269"/>
    </row>
    <row r="1048346" spans="1:29" s="119" customFormat="1">
      <c r="A1048346" s="254"/>
      <c r="B1048346" s="198"/>
      <c r="C1048346" s="265"/>
      <c r="D1048346" s="265"/>
      <c r="E1048346" s="198"/>
      <c r="G1048346" s="198"/>
      <c r="H1048346" s="198"/>
      <c r="I1048346" s="198"/>
      <c r="J1048346" s="198"/>
      <c r="K1048346" s="198"/>
      <c r="M1048346" s="198"/>
      <c r="N1048346" s="198"/>
      <c r="P1048346" s="2"/>
      <c r="U1048346" s="270"/>
      <c r="AA1048346" s="268"/>
      <c r="AC1048346" s="269"/>
    </row>
    <row r="1048347" spans="1:29" s="119" customFormat="1">
      <c r="A1048347" s="254"/>
      <c r="B1048347" s="198"/>
      <c r="C1048347" s="265"/>
      <c r="D1048347" s="265"/>
      <c r="E1048347" s="198"/>
      <c r="G1048347" s="198"/>
      <c r="H1048347" s="198"/>
      <c r="I1048347" s="198"/>
      <c r="J1048347" s="198"/>
      <c r="K1048347" s="198"/>
      <c r="M1048347" s="198"/>
      <c r="N1048347" s="198"/>
      <c r="P1048347" s="2"/>
      <c r="U1048347" s="270"/>
      <c r="AA1048347" s="268"/>
      <c r="AC1048347" s="269"/>
    </row>
    <row r="1048348" spans="1:29" s="119" customFormat="1">
      <c r="A1048348" s="254"/>
      <c r="B1048348" s="198"/>
      <c r="C1048348" s="265"/>
      <c r="D1048348" s="265"/>
      <c r="E1048348" s="198"/>
      <c r="G1048348" s="198"/>
      <c r="H1048348" s="198"/>
      <c r="I1048348" s="198"/>
      <c r="J1048348" s="198"/>
      <c r="K1048348" s="198"/>
      <c r="M1048348" s="198"/>
      <c r="N1048348" s="198"/>
      <c r="P1048348" s="2"/>
      <c r="U1048348" s="270"/>
      <c r="AA1048348" s="268"/>
      <c r="AC1048348" s="269"/>
    </row>
    <row r="1048349" spans="1:29" s="119" customFormat="1">
      <c r="A1048349" s="254"/>
      <c r="B1048349" s="198"/>
      <c r="C1048349" s="265"/>
      <c r="D1048349" s="265"/>
      <c r="E1048349" s="198"/>
      <c r="G1048349" s="198"/>
      <c r="H1048349" s="198"/>
      <c r="I1048349" s="198"/>
      <c r="J1048349" s="198"/>
      <c r="K1048349" s="198"/>
      <c r="M1048349" s="198"/>
      <c r="N1048349" s="198"/>
      <c r="P1048349" s="2"/>
      <c r="U1048349" s="270"/>
      <c r="AA1048349" s="268"/>
      <c r="AC1048349" s="269"/>
    </row>
    <row r="1048350" spans="1:29" s="119" customFormat="1">
      <c r="A1048350" s="254"/>
      <c r="B1048350" s="198"/>
      <c r="C1048350" s="265"/>
      <c r="D1048350" s="265"/>
      <c r="E1048350" s="198"/>
      <c r="G1048350" s="198"/>
      <c r="H1048350" s="198"/>
      <c r="I1048350" s="198"/>
      <c r="J1048350" s="198"/>
      <c r="K1048350" s="198"/>
      <c r="M1048350" s="198"/>
      <c r="N1048350" s="198"/>
      <c r="P1048350" s="2"/>
      <c r="U1048350" s="270"/>
      <c r="AA1048350" s="268"/>
      <c r="AC1048350" s="269"/>
    </row>
    <row r="1048351" spans="1:29" s="119" customFormat="1">
      <c r="A1048351" s="254"/>
      <c r="B1048351" s="198"/>
      <c r="C1048351" s="265"/>
      <c r="D1048351" s="265"/>
      <c r="E1048351" s="198"/>
      <c r="G1048351" s="198"/>
      <c r="H1048351" s="198"/>
      <c r="I1048351" s="198"/>
      <c r="J1048351" s="198"/>
      <c r="K1048351" s="198"/>
      <c r="M1048351" s="198"/>
      <c r="N1048351" s="198"/>
      <c r="P1048351" s="2"/>
      <c r="U1048351" s="270"/>
      <c r="AA1048351" s="268"/>
      <c r="AC1048351" s="269"/>
    </row>
    <row r="1048352" spans="1:29" s="119" customFormat="1">
      <c r="A1048352" s="254"/>
      <c r="B1048352" s="198"/>
      <c r="C1048352" s="265"/>
      <c r="D1048352" s="265"/>
      <c r="E1048352" s="198"/>
      <c r="G1048352" s="198"/>
      <c r="H1048352" s="198"/>
      <c r="I1048352" s="198"/>
      <c r="J1048352" s="198"/>
      <c r="K1048352" s="198"/>
      <c r="M1048352" s="198"/>
      <c r="N1048352" s="198"/>
      <c r="P1048352" s="2"/>
      <c r="U1048352" s="270"/>
      <c r="AA1048352" s="268"/>
      <c r="AC1048352" s="269"/>
    </row>
    <row r="1048353" spans="1:29" s="119" customFormat="1">
      <c r="A1048353" s="254"/>
      <c r="B1048353" s="198"/>
      <c r="C1048353" s="265"/>
      <c r="D1048353" s="265"/>
      <c r="E1048353" s="198"/>
      <c r="G1048353" s="198"/>
      <c r="H1048353" s="198"/>
      <c r="I1048353" s="198"/>
      <c r="J1048353" s="198"/>
      <c r="K1048353" s="198"/>
      <c r="M1048353" s="198"/>
      <c r="N1048353" s="198"/>
      <c r="P1048353" s="2"/>
      <c r="U1048353" s="270"/>
      <c r="AA1048353" s="268"/>
      <c r="AC1048353" s="269"/>
    </row>
    <row r="1048354" spans="1:29" s="119" customFormat="1">
      <c r="A1048354" s="254"/>
      <c r="B1048354" s="198"/>
      <c r="C1048354" s="265"/>
      <c r="D1048354" s="265"/>
      <c r="E1048354" s="198"/>
      <c r="G1048354" s="198"/>
      <c r="H1048354" s="198"/>
      <c r="I1048354" s="198"/>
      <c r="J1048354" s="198"/>
      <c r="K1048354" s="198"/>
      <c r="M1048354" s="198"/>
      <c r="N1048354" s="198"/>
      <c r="P1048354" s="2"/>
      <c r="U1048354" s="270"/>
      <c r="AA1048354" s="268"/>
      <c r="AC1048354" s="269"/>
    </row>
    <row r="1048355" spans="1:29" s="119" customFormat="1">
      <c r="A1048355" s="254"/>
      <c r="B1048355" s="198"/>
      <c r="C1048355" s="265"/>
      <c r="D1048355" s="265"/>
      <c r="E1048355" s="198"/>
      <c r="G1048355" s="198"/>
      <c r="H1048355" s="198"/>
      <c r="I1048355" s="198"/>
      <c r="J1048355" s="198"/>
      <c r="K1048355" s="198"/>
      <c r="M1048355" s="198"/>
      <c r="N1048355" s="198"/>
      <c r="P1048355" s="2"/>
      <c r="U1048355" s="270"/>
      <c r="AA1048355" s="268"/>
      <c r="AC1048355" s="269"/>
    </row>
    <row r="1048356" spans="1:29" s="119" customFormat="1">
      <c r="A1048356" s="254"/>
      <c r="B1048356" s="198"/>
      <c r="C1048356" s="265"/>
      <c r="D1048356" s="265"/>
      <c r="E1048356" s="198"/>
      <c r="G1048356" s="198"/>
      <c r="H1048356" s="198"/>
      <c r="I1048356" s="198"/>
      <c r="J1048356" s="198"/>
      <c r="K1048356" s="198"/>
      <c r="M1048356" s="198"/>
      <c r="N1048356" s="198"/>
      <c r="P1048356" s="2"/>
      <c r="U1048356" s="270"/>
      <c r="AA1048356" s="268"/>
      <c r="AC1048356" s="269"/>
    </row>
    <row r="1048357" spans="1:29" s="119" customFormat="1">
      <c r="A1048357" s="254"/>
      <c r="B1048357" s="198"/>
      <c r="C1048357" s="265"/>
      <c r="D1048357" s="265"/>
      <c r="E1048357" s="198"/>
      <c r="G1048357" s="198"/>
      <c r="H1048357" s="198"/>
      <c r="I1048357" s="198"/>
      <c r="J1048357" s="198"/>
      <c r="K1048357" s="198"/>
      <c r="M1048357" s="198"/>
      <c r="N1048357" s="198"/>
      <c r="P1048357" s="2"/>
      <c r="U1048357" s="270"/>
      <c r="AA1048357" s="268"/>
      <c r="AC1048357" s="269"/>
    </row>
    <row r="1048358" spans="1:29" s="119" customFormat="1">
      <c r="A1048358" s="254"/>
      <c r="B1048358" s="198"/>
      <c r="C1048358" s="265"/>
      <c r="D1048358" s="265"/>
      <c r="E1048358" s="198"/>
      <c r="G1048358" s="198"/>
      <c r="H1048358" s="198"/>
      <c r="I1048358" s="198"/>
      <c r="J1048358" s="198"/>
      <c r="K1048358" s="198"/>
      <c r="M1048358" s="198"/>
      <c r="N1048358" s="198"/>
      <c r="P1048358" s="2"/>
      <c r="U1048358" s="270"/>
      <c r="AA1048358" s="268"/>
      <c r="AC1048358" s="269"/>
    </row>
    <row r="1048359" spans="1:29" s="119" customFormat="1">
      <c r="A1048359" s="254"/>
      <c r="B1048359" s="198"/>
      <c r="C1048359" s="265"/>
      <c r="D1048359" s="265"/>
      <c r="E1048359" s="198"/>
      <c r="G1048359" s="198"/>
      <c r="H1048359" s="198"/>
      <c r="I1048359" s="198"/>
      <c r="J1048359" s="198"/>
      <c r="K1048359" s="198"/>
      <c r="M1048359" s="198"/>
      <c r="N1048359" s="198"/>
      <c r="P1048359" s="2"/>
      <c r="U1048359" s="270"/>
      <c r="AA1048359" s="268"/>
      <c r="AC1048359" s="269"/>
    </row>
    <row r="1048360" spans="1:29" s="119" customFormat="1">
      <c r="A1048360" s="254"/>
      <c r="B1048360" s="198"/>
      <c r="C1048360" s="265"/>
      <c r="D1048360" s="265"/>
      <c r="E1048360" s="198"/>
      <c r="G1048360" s="198"/>
      <c r="H1048360" s="198"/>
      <c r="I1048360" s="198"/>
      <c r="J1048360" s="198"/>
      <c r="K1048360" s="198"/>
      <c r="M1048360" s="198"/>
      <c r="N1048360" s="198"/>
      <c r="P1048360" s="2"/>
      <c r="U1048360" s="270"/>
      <c r="AA1048360" s="268"/>
      <c r="AC1048360" s="269"/>
    </row>
    <row r="1048361" spans="1:29" s="119" customFormat="1">
      <c r="A1048361" s="254"/>
      <c r="B1048361" s="198"/>
      <c r="C1048361" s="265"/>
      <c r="D1048361" s="265"/>
      <c r="E1048361" s="198"/>
      <c r="G1048361" s="198"/>
      <c r="H1048361" s="198"/>
      <c r="I1048361" s="198"/>
      <c r="J1048361" s="198"/>
      <c r="K1048361" s="198"/>
      <c r="M1048361" s="198"/>
      <c r="N1048361" s="198"/>
      <c r="P1048361" s="2"/>
      <c r="U1048361" s="270"/>
      <c r="AA1048361" s="268"/>
      <c r="AC1048361" s="269"/>
    </row>
    <row r="1048362" spans="1:29" s="119" customFormat="1">
      <c r="A1048362" s="254"/>
      <c r="B1048362" s="198"/>
      <c r="C1048362" s="265"/>
      <c r="D1048362" s="265"/>
      <c r="E1048362" s="198"/>
      <c r="G1048362" s="198"/>
      <c r="H1048362" s="198"/>
      <c r="I1048362" s="198"/>
      <c r="J1048362" s="198"/>
      <c r="K1048362" s="198"/>
      <c r="M1048362" s="198"/>
      <c r="N1048362" s="198"/>
      <c r="P1048362" s="2"/>
      <c r="U1048362" s="270"/>
      <c r="AA1048362" s="268"/>
      <c r="AC1048362" s="269"/>
    </row>
    <row r="1048363" spans="1:29" s="119" customFormat="1">
      <c r="A1048363" s="254"/>
      <c r="B1048363" s="198"/>
      <c r="C1048363" s="265"/>
      <c r="D1048363" s="265"/>
      <c r="E1048363" s="198"/>
      <c r="G1048363" s="198"/>
      <c r="H1048363" s="198"/>
      <c r="I1048363" s="198"/>
      <c r="J1048363" s="198"/>
      <c r="K1048363" s="198"/>
      <c r="M1048363" s="198"/>
      <c r="N1048363" s="198"/>
      <c r="P1048363" s="2"/>
      <c r="U1048363" s="270"/>
      <c r="AA1048363" s="268"/>
      <c r="AC1048363" s="269"/>
    </row>
    <row r="1048364" spans="1:29" s="119" customFormat="1">
      <c r="A1048364" s="254"/>
      <c r="B1048364" s="198"/>
      <c r="C1048364" s="265"/>
      <c r="D1048364" s="265"/>
      <c r="E1048364" s="198"/>
      <c r="G1048364" s="198"/>
      <c r="H1048364" s="198"/>
      <c r="I1048364" s="198"/>
      <c r="J1048364" s="198"/>
      <c r="K1048364" s="198"/>
      <c r="M1048364" s="198"/>
      <c r="N1048364" s="198"/>
      <c r="P1048364" s="2"/>
      <c r="U1048364" s="270"/>
      <c r="AA1048364" s="268"/>
      <c r="AC1048364" s="269"/>
    </row>
    <row r="1048365" spans="1:29" s="119" customFormat="1">
      <c r="A1048365" s="254"/>
      <c r="B1048365" s="198"/>
      <c r="C1048365" s="265"/>
      <c r="D1048365" s="265"/>
      <c r="E1048365" s="198"/>
      <c r="G1048365" s="198"/>
      <c r="H1048365" s="198"/>
      <c r="I1048365" s="198"/>
      <c r="J1048365" s="198"/>
      <c r="K1048365" s="198"/>
      <c r="M1048365" s="198"/>
      <c r="N1048365" s="198"/>
      <c r="P1048365" s="2"/>
      <c r="U1048365" s="270"/>
      <c r="AA1048365" s="268"/>
      <c r="AC1048365" s="269"/>
    </row>
    <row r="1048366" spans="1:29" s="119" customFormat="1">
      <c r="A1048366" s="254"/>
      <c r="B1048366" s="198"/>
      <c r="C1048366" s="265"/>
      <c r="D1048366" s="265"/>
      <c r="E1048366" s="198"/>
      <c r="G1048366" s="198"/>
      <c r="H1048366" s="198"/>
      <c r="I1048366" s="198"/>
      <c r="J1048366" s="198"/>
      <c r="K1048366" s="198"/>
      <c r="M1048366" s="198"/>
      <c r="N1048366" s="198"/>
      <c r="P1048366" s="2"/>
      <c r="U1048366" s="270"/>
      <c r="AA1048366" s="268"/>
      <c r="AC1048366" s="269"/>
    </row>
    <row r="1048367" spans="1:29" s="119" customFormat="1">
      <c r="A1048367" s="254"/>
      <c r="B1048367" s="198"/>
      <c r="C1048367" s="265"/>
      <c r="D1048367" s="265"/>
      <c r="E1048367" s="198"/>
      <c r="G1048367" s="198"/>
      <c r="H1048367" s="198"/>
      <c r="I1048367" s="198"/>
      <c r="J1048367" s="198"/>
      <c r="K1048367" s="198"/>
      <c r="M1048367" s="198"/>
      <c r="N1048367" s="198"/>
      <c r="P1048367" s="2"/>
      <c r="U1048367" s="270"/>
      <c r="AA1048367" s="268"/>
      <c r="AC1048367" s="269"/>
    </row>
    <row r="1048368" spans="1:29" s="119" customFormat="1">
      <c r="A1048368" s="254"/>
      <c r="B1048368" s="198"/>
      <c r="C1048368" s="265"/>
      <c r="D1048368" s="265"/>
      <c r="E1048368" s="198"/>
      <c r="G1048368" s="198"/>
      <c r="H1048368" s="198"/>
      <c r="I1048368" s="198"/>
      <c r="J1048368" s="198"/>
      <c r="K1048368" s="198"/>
      <c r="M1048368" s="198"/>
      <c r="N1048368" s="198"/>
      <c r="P1048368" s="2"/>
      <c r="U1048368" s="270"/>
      <c r="AA1048368" s="268"/>
      <c r="AC1048368" s="269"/>
    </row>
    <row r="1048369" spans="1:29" s="119" customFormat="1">
      <c r="A1048369" s="254"/>
      <c r="B1048369" s="198"/>
      <c r="C1048369" s="265"/>
      <c r="D1048369" s="265"/>
      <c r="E1048369" s="198"/>
      <c r="G1048369" s="198"/>
      <c r="H1048369" s="198"/>
      <c r="I1048369" s="198"/>
      <c r="J1048369" s="198"/>
      <c r="K1048369" s="198"/>
      <c r="M1048369" s="198"/>
      <c r="N1048369" s="198"/>
      <c r="P1048369" s="2"/>
      <c r="U1048369" s="270"/>
      <c r="AA1048369" s="268"/>
      <c r="AC1048369" s="269"/>
    </row>
    <row r="1048370" spans="1:29" s="119" customFormat="1">
      <c r="A1048370" s="254"/>
      <c r="B1048370" s="198"/>
      <c r="C1048370" s="265"/>
      <c r="D1048370" s="265"/>
      <c r="E1048370" s="198"/>
      <c r="G1048370" s="198"/>
      <c r="H1048370" s="198"/>
      <c r="I1048370" s="198"/>
      <c r="J1048370" s="198"/>
      <c r="K1048370" s="198"/>
      <c r="M1048370" s="198"/>
      <c r="N1048370" s="198"/>
      <c r="P1048370" s="2"/>
      <c r="U1048370" s="270"/>
      <c r="AA1048370" s="268"/>
      <c r="AC1048370" s="269"/>
    </row>
    <row r="1048371" spans="1:29" s="119" customFormat="1">
      <c r="A1048371" s="254"/>
      <c r="B1048371" s="198"/>
      <c r="C1048371" s="265"/>
      <c r="D1048371" s="265"/>
      <c r="E1048371" s="198"/>
      <c r="G1048371" s="198"/>
      <c r="H1048371" s="198"/>
      <c r="I1048371" s="198"/>
      <c r="J1048371" s="198"/>
      <c r="K1048371" s="198"/>
      <c r="M1048371" s="198"/>
      <c r="N1048371" s="198"/>
      <c r="P1048371" s="2"/>
      <c r="U1048371" s="270"/>
      <c r="AA1048371" s="268"/>
      <c r="AC1048371" s="269"/>
    </row>
    <row r="1048372" spans="1:29" s="119" customFormat="1">
      <c r="A1048372" s="254"/>
      <c r="B1048372" s="198"/>
      <c r="C1048372" s="265"/>
      <c r="D1048372" s="265"/>
      <c r="E1048372" s="198"/>
      <c r="G1048372" s="198"/>
      <c r="H1048372" s="198"/>
      <c r="I1048372" s="198"/>
      <c r="J1048372" s="198"/>
      <c r="K1048372" s="198"/>
      <c r="M1048372" s="198"/>
      <c r="N1048372" s="198"/>
      <c r="P1048372" s="2"/>
      <c r="U1048372" s="270"/>
      <c r="AA1048372" s="268"/>
      <c r="AC1048372" s="269"/>
    </row>
    <row r="1048373" spans="1:29" s="119" customFormat="1">
      <c r="A1048373" s="254"/>
      <c r="B1048373" s="198"/>
      <c r="C1048373" s="265"/>
      <c r="D1048373" s="265"/>
      <c r="E1048373" s="198"/>
      <c r="G1048373" s="198"/>
      <c r="H1048373" s="198"/>
      <c r="I1048373" s="198"/>
      <c r="J1048373" s="198"/>
      <c r="K1048373" s="198"/>
      <c r="M1048373" s="198"/>
      <c r="N1048373" s="198"/>
      <c r="P1048373" s="2"/>
      <c r="U1048373" s="270"/>
      <c r="AA1048373" s="268"/>
      <c r="AC1048373" s="269"/>
    </row>
    <row r="1048374" spans="1:29" s="119" customFormat="1">
      <c r="A1048374" s="254"/>
      <c r="B1048374" s="198"/>
      <c r="C1048374" s="265"/>
      <c r="D1048374" s="265"/>
      <c r="E1048374" s="198"/>
      <c r="G1048374" s="198"/>
      <c r="H1048374" s="198"/>
      <c r="I1048374" s="198"/>
      <c r="J1048374" s="198"/>
      <c r="K1048374" s="198"/>
      <c r="M1048374" s="198"/>
      <c r="N1048374" s="198"/>
      <c r="P1048374" s="2"/>
      <c r="U1048374" s="270"/>
      <c r="AA1048374" s="268"/>
      <c r="AC1048374" s="269"/>
    </row>
    <row r="1048375" spans="1:29" s="119" customFormat="1">
      <c r="A1048375" s="254"/>
      <c r="B1048375" s="198"/>
      <c r="C1048375" s="265"/>
      <c r="D1048375" s="265"/>
      <c r="E1048375" s="198"/>
      <c r="G1048375" s="198"/>
      <c r="H1048375" s="198"/>
      <c r="I1048375" s="198"/>
      <c r="J1048375" s="198"/>
      <c r="K1048375" s="198"/>
      <c r="M1048375" s="198"/>
      <c r="N1048375" s="198"/>
      <c r="P1048375" s="2"/>
      <c r="U1048375" s="270"/>
      <c r="AA1048375" s="268"/>
      <c r="AC1048375" s="269"/>
    </row>
    <row r="1048376" spans="1:29" s="119" customFormat="1">
      <c r="A1048376" s="254"/>
      <c r="B1048376" s="198"/>
      <c r="C1048376" s="265"/>
      <c r="D1048376" s="265"/>
      <c r="E1048376" s="198"/>
      <c r="G1048376" s="198"/>
      <c r="H1048376" s="198"/>
      <c r="I1048376" s="198"/>
      <c r="J1048376" s="198"/>
      <c r="K1048376" s="198"/>
      <c r="M1048376" s="198"/>
      <c r="N1048376" s="198"/>
      <c r="P1048376" s="2"/>
      <c r="U1048376" s="270"/>
      <c r="AA1048376" s="268"/>
      <c r="AC1048376" s="269"/>
    </row>
    <row r="1048377" spans="1:29" s="119" customFormat="1">
      <c r="A1048377" s="254"/>
      <c r="B1048377" s="198"/>
      <c r="C1048377" s="265"/>
      <c r="D1048377" s="265"/>
      <c r="E1048377" s="198"/>
      <c r="G1048377" s="198"/>
      <c r="H1048377" s="198"/>
      <c r="I1048377" s="198"/>
      <c r="J1048377" s="198"/>
      <c r="K1048377" s="198"/>
      <c r="M1048377" s="198"/>
      <c r="N1048377" s="198"/>
      <c r="P1048377" s="2"/>
      <c r="U1048377" s="270"/>
      <c r="AA1048377" s="268"/>
      <c r="AC1048377" s="269"/>
    </row>
    <row r="1048378" spans="1:29" s="119" customFormat="1">
      <c r="A1048378" s="254"/>
      <c r="B1048378" s="198"/>
      <c r="C1048378" s="265"/>
      <c r="D1048378" s="265"/>
      <c r="E1048378" s="198"/>
      <c r="G1048378" s="198"/>
      <c r="H1048378" s="198"/>
      <c r="I1048378" s="198"/>
      <c r="J1048378" s="198"/>
      <c r="K1048378" s="198"/>
      <c r="M1048378" s="198"/>
      <c r="N1048378" s="198"/>
      <c r="P1048378" s="2"/>
      <c r="U1048378" s="270"/>
      <c r="AA1048378" s="268"/>
      <c r="AC1048378" s="269"/>
    </row>
    <row r="1048379" spans="1:29" s="119" customFormat="1">
      <c r="A1048379" s="254"/>
      <c r="B1048379" s="198"/>
      <c r="C1048379" s="265"/>
      <c r="D1048379" s="265"/>
      <c r="E1048379" s="198"/>
      <c r="G1048379" s="198"/>
      <c r="H1048379" s="198"/>
      <c r="I1048379" s="198"/>
      <c r="J1048379" s="198"/>
      <c r="K1048379" s="198"/>
      <c r="M1048379" s="198"/>
      <c r="N1048379" s="198"/>
      <c r="P1048379" s="2"/>
      <c r="U1048379" s="270"/>
      <c r="AA1048379" s="268"/>
      <c r="AC1048379" s="269"/>
    </row>
    <row r="1048380" spans="1:29" s="119" customFormat="1">
      <c r="A1048380" s="254"/>
      <c r="B1048380" s="198"/>
      <c r="C1048380" s="265"/>
      <c r="D1048380" s="265"/>
      <c r="E1048380" s="198"/>
      <c r="G1048380" s="198"/>
      <c r="H1048380" s="198"/>
      <c r="I1048380" s="198"/>
      <c r="J1048380" s="198"/>
      <c r="K1048380" s="198"/>
      <c r="M1048380" s="198"/>
      <c r="N1048380" s="198"/>
      <c r="P1048380" s="2"/>
      <c r="U1048380" s="270"/>
      <c r="AA1048380" s="268"/>
      <c r="AC1048380" s="269"/>
    </row>
    <row r="1048381" spans="1:29" s="119" customFormat="1">
      <c r="A1048381" s="254"/>
      <c r="B1048381" s="198"/>
      <c r="C1048381" s="265"/>
      <c r="D1048381" s="265"/>
      <c r="E1048381" s="198"/>
      <c r="G1048381" s="198"/>
      <c r="H1048381" s="198"/>
      <c r="I1048381" s="198"/>
      <c r="J1048381" s="198"/>
      <c r="K1048381" s="198"/>
      <c r="M1048381" s="198"/>
      <c r="N1048381" s="198"/>
      <c r="P1048381" s="2"/>
      <c r="U1048381" s="270"/>
      <c r="AA1048381" s="268"/>
      <c r="AC1048381" s="269"/>
    </row>
    <row r="1048382" spans="1:29" s="119" customFormat="1">
      <c r="A1048382" s="254"/>
      <c r="B1048382" s="198"/>
      <c r="C1048382" s="265"/>
      <c r="D1048382" s="265"/>
      <c r="E1048382" s="198"/>
      <c r="G1048382" s="198"/>
      <c r="H1048382" s="198"/>
      <c r="I1048382" s="198"/>
      <c r="J1048382" s="198"/>
      <c r="K1048382" s="198"/>
      <c r="M1048382" s="198"/>
      <c r="N1048382" s="198"/>
      <c r="P1048382" s="2"/>
      <c r="U1048382" s="270"/>
      <c r="AA1048382" s="268"/>
      <c r="AC1048382" s="269"/>
    </row>
    <row r="1048383" spans="1:29" s="119" customFormat="1">
      <c r="A1048383" s="254"/>
      <c r="B1048383" s="198"/>
      <c r="C1048383" s="265"/>
      <c r="D1048383" s="265"/>
      <c r="E1048383" s="198"/>
      <c r="G1048383" s="198"/>
      <c r="H1048383" s="198"/>
      <c r="I1048383" s="198"/>
      <c r="J1048383" s="198"/>
      <c r="K1048383" s="198"/>
      <c r="M1048383" s="198"/>
      <c r="N1048383" s="198"/>
      <c r="P1048383" s="2"/>
      <c r="U1048383" s="270"/>
      <c r="AA1048383" s="268"/>
      <c r="AC1048383" s="269"/>
    </row>
    <row r="1048384" spans="1:29" s="119" customFormat="1">
      <c r="A1048384" s="254"/>
      <c r="B1048384" s="198"/>
      <c r="C1048384" s="265"/>
      <c r="D1048384" s="265"/>
      <c r="E1048384" s="198"/>
      <c r="G1048384" s="198"/>
      <c r="H1048384" s="198"/>
      <c r="I1048384" s="198"/>
      <c r="J1048384" s="198"/>
      <c r="K1048384" s="198"/>
      <c r="M1048384" s="198"/>
      <c r="N1048384" s="198"/>
      <c r="P1048384" s="2"/>
      <c r="U1048384" s="270"/>
      <c r="AA1048384" s="268"/>
      <c r="AC1048384" s="269"/>
    </row>
    <row r="1048385" spans="1:29" s="119" customFormat="1">
      <c r="A1048385" s="254"/>
      <c r="B1048385" s="198"/>
      <c r="C1048385" s="265"/>
      <c r="D1048385" s="265"/>
      <c r="E1048385" s="198"/>
      <c r="G1048385" s="198"/>
      <c r="H1048385" s="198"/>
      <c r="I1048385" s="198"/>
      <c r="J1048385" s="198"/>
      <c r="K1048385" s="198"/>
      <c r="M1048385" s="198"/>
      <c r="N1048385" s="198"/>
      <c r="P1048385" s="2"/>
      <c r="U1048385" s="270"/>
      <c r="AA1048385" s="268"/>
      <c r="AC1048385" s="269"/>
    </row>
    <row r="1048386" spans="1:29" s="119" customFormat="1">
      <c r="A1048386" s="254"/>
      <c r="B1048386" s="198"/>
      <c r="C1048386" s="265"/>
      <c r="D1048386" s="265"/>
      <c r="E1048386" s="198"/>
      <c r="G1048386" s="198"/>
      <c r="H1048386" s="198"/>
      <c r="I1048386" s="198"/>
      <c r="J1048386" s="198"/>
      <c r="K1048386" s="198"/>
      <c r="M1048386" s="198"/>
      <c r="N1048386" s="198"/>
      <c r="P1048386" s="2"/>
      <c r="U1048386" s="270"/>
      <c r="AA1048386" s="268"/>
      <c r="AC1048386" s="269"/>
    </row>
    <row r="1048387" spans="1:29" s="119" customFormat="1">
      <c r="A1048387" s="254"/>
      <c r="B1048387" s="198"/>
      <c r="C1048387" s="265"/>
      <c r="D1048387" s="265"/>
      <c r="E1048387" s="198"/>
      <c r="G1048387" s="198"/>
      <c r="H1048387" s="198"/>
      <c r="I1048387" s="198"/>
      <c r="J1048387" s="198"/>
      <c r="K1048387" s="198"/>
      <c r="M1048387" s="198"/>
      <c r="N1048387" s="198"/>
      <c r="P1048387" s="2"/>
      <c r="U1048387" s="270"/>
      <c r="AA1048387" s="268"/>
      <c r="AC1048387" s="269"/>
    </row>
    <row r="1048388" spans="1:29" s="119" customFormat="1">
      <c r="A1048388" s="254"/>
      <c r="B1048388" s="198"/>
      <c r="C1048388" s="265"/>
      <c r="D1048388" s="265"/>
      <c r="E1048388" s="198"/>
      <c r="G1048388" s="198"/>
      <c r="H1048388" s="198"/>
      <c r="I1048388" s="198"/>
      <c r="J1048388" s="198"/>
      <c r="K1048388" s="198"/>
      <c r="M1048388" s="198"/>
      <c r="N1048388" s="198"/>
      <c r="P1048388" s="2"/>
      <c r="U1048388" s="270"/>
      <c r="AA1048388" s="268"/>
      <c r="AC1048388" s="269"/>
    </row>
    <row r="1048389" spans="1:29" s="119" customFormat="1">
      <c r="A1048389" s="254"/>
      <c r="B1048389" s="198"/>
      <c r="C1048389" s="265"/>
      <c r="D1048389" s="265"/>
      <c r="E1048389" s="198"/>
      <c r="G1048389" s="198"/>
      <c r="H1048389" s="198"/>
      <c r="I1048389" s="198"/>
      <c r="J1048389" s="198"/>
      <c r="K1048389" s="198"/>
      <c r="M1048389" s="198"/>
      <c r="N1048389" s="198"/>
      <c r="P1048389" s="2"/>
      <c r="U1048389" s="270"/>
      <c r="AA1048389" s="268"/>
      <c r="AC1048389" s="269"/>
    </row>
    <row r="1048390" spans="1:29" s="119" customFormat="1">
      <c r="A1048390" s="254"/>
      <c r="B1048390" s="198"/>
      <c r="C1048390" s="265"/>
      <c r="D1048390" s="265"/>
      <c r="E1048390" s="198"/>
      <c r="G1048390" s="198"/>
      <c r="H1048390" s="198"/>
      <c r="I1048390" s="198"/>
      <c r="J1048390" s="198"/>
      <c r="K1048390" s="198"/>
      <c r="M1048390" s="198"/>
      <c r="N1048390" s="198"/>
      <c r="P1048390" s="2"/>
      <c r="U1048390" s="270"/>
      <c r="AA1048390" s="268"/>
      <c r="AC1048390" s="269"/>
    </row>
    <row r="1048391" spans="1:29" s="119" customFormat="1">
      <c r="A1048391" s="254"/>
      <c r="B1048391" s="198"/>
      <c r="C1048391" s="265"/>
      <c r="D1048391" s="265"/>
      <c r="E1048391" s="198"/>
      <c r="G1048391" s="198"/>
      <c r="H1048391" s="198"/>
      <c r="I1048391" s="198"/>
      <c r="J1048391" s="198"/>
      <c r="K1048391" s="198"/>
      <c r="M1048391" s="198"/>
      <c r="N1048391" s="198"/>
      <c r="P1048391" s="2"/>
      <c r="U1048391" s="270"/>
      <c r="AA1048391" s="268"/>
      <c r="AC1048391" s="269"/>
    </row>
    <row r="1048392" spans="1:29" s="119" customFormat="1">
      <c r="A1048392" s="254"/>
      <c r="B1048392" s="198"/>
      <c r="C1048392" s="265"/>
      <c r="D1048392" s="265"/>
      <c r="E1048392" s="198"/>
      <c r="G1048392" s="198"/>
      <c r="H1048392" s="198"/>
      <c r="I1048392" s="198"/>
      <c r="J1048392" s="198"/>
      <c r="K1048392" s="198"/>
      <c r="M1048392" s="198"/>
      <c r="N1048392" s="198"/>
      <c r="P1048392" s="2"/>
      <c r="U1048392" s="270"/>
      <c r="AA1048392" s="268"/>
      <c r="AC1048392" s="269"/>
    </row>
    <row r="1048393" spans="1:29" s="119" customFormat="1">
      <c r="A1048393" s="254"/>
      <c r="B1048393" s="198"/>
      <c r="C1048393" s="265"/>
      <c r="D1048393" s="265"/>
      <c r="E1048393" s="198"/>
      <c r="G1048393" s="198"/>
      <c r="H1048393" s="198"/>
      <c r="I1048393" s="198"/>
      <c r="J1048393" s="198"/>
      <c r="K1048393" s="198"/>
      <c r="M1048393" s="198"/>
      <c r="N1048393" s="198"/>
      <c r="P1048393" s="2"/>
      <c r="U1048393" s="270"/>
      <c r="AA1048393" s="268"/>
      <c r="AC1048393" s="269"/>
    </row>
    <row r="1048394" spans="1:29" s="119" customFormat="1">
      <c r="A1048394" s="254"/>
      <c r="B1048394" s="198"/>
      <c r="C1048394" s="265"/>
      <c r="D1048394" s="265"/>
      <c r="E1048394" s="198"/>
      <c r="G1048394" s="198"/>
      <c r="H1048394" s="198"/>
      <c r="I1048394" s="198"/>
      <c r="J1048394" s="198"/>
      <c r="K1048394" s="198"/>
      <c r="M1048394" s="198"/>
      <c r="N1048394" s="198"/>
      <c r="P1048394" s="2"/>
      <c r="U1048394" s="270"/>
      <c r="AA1048394" s="268"/>
      <c r="AC1048394" s="269"/>
    </row>
    <row r="1048395" spans="1:29" s="119" customFormat="1">
      <c r="A1048395" s="254"/>
      <c r="B1048395" s="198"/>
      <c r="C1048395" s="265"/>
      <c r="D1048395" s="265"/>
      <c r="E1048395" s="198"/>
      <c r="G1048395" s="198"/>
      <c r="H1048395" s="198"/>
      <c r="I1048395" s="198"/>
      <c r="J1048395" s="198"/>
      <c r="K1048395" s="198"/>
      <c r="M1048395" s="198"/>
      <c r="N1048395" s="198"/>
      <c r="P1048395" s="2"/>
      <c r="U1048395" s="270"/>
      <c r="AA1048395" s="268"/>
      <c r="AC1048395" s="269"/>
    </row>
    <row r="1048396" spans="1:29" s="119" customFormat="1">
      <c r="A1048396" s="254"/>
      <c r="B1048396" s="198"/>
      <c r="C1048396" s="265"/>
      <c r="D1048396" s="265"/>
      <c r="E1048396" s="198"/>
      <c r="G1048396" s="198"/>
      <c r="H1048396" s="198"/>
      <c r="I1048396" s="198"/>
      <c r="J1048396" s="198"/>
      <c r="K1048396" s="198"/>
      <c r="M1048396" s="198"/>
      <c r="N1048396" s="198"/>
      <c r="P1048396" s="2"/>
      <c r="U1048396" s="270"/>
      <c r="AA1048396" s="268"/>
      <c r="AC1048396" s="269"/>
    </row>
    <row r="1048397" spans="1:29" s="119" customFormat="1">
      <c r="A1048397" s="254"/>
      <c r="B1048397" s="198"/>
      <c r="C1048397" s="265"/>
      <c r="D1048397" s="265"/>
      <c r="E1048397" s="198"/>
      <c r="G1048397" s="198"/>
      <c r="H1048397" s="198"/>
      <c r="I1048397" s="198"/>
      <c r="J1048397" s="198"/>
      <c r="K1048397" s="198"/>
      <c r="M1048397" s="198"/>
      <c r="N1048397" s="198"/>
      <c r="P1048397" s="2"/>
      <c r="U1048397" s="270"/>
      <c r="AA1048397" s="268"/>
      <c r="AC1048397" s="269"/>
    </row>
    <row r="1048398" spans="1:29" s="119" customFormat="1">
      <c r="A1048398" s="254"/>
      <c r="B1048398" s="198"/>
      <c r="C1048398" s="265"/>
      <c r="D1048398" s="265"/>
      <c r="E1048398" s="198"/>
      <c r="G1048398" s="198"/>
      <c r="H1048398" s="198"/>
      <c r="I1048398" s="198"/>
      <c r="J1048398" s="198"/>
      <c r="K1048398" s="198"/>
      <c r="M1048398" s="198"/>
      <c r="N1048398" s="198"/>
      <c r="P1048398" s="2"/>
      <c r="U1048398" s="270"/>
      <c r="AA1048398" s="268"/>
      <c r="AC1048398" s="269"/>
    </row>
    <row r="1048399" spans="1:29" s="119" customFormat="1">
      <c r="A1048399" s="254"/>
      <c r="B1048399" s="198"/>
      <c r="C1048399" s="265"/>
      <c r="D1048399" s="265"/>
      <c r="E1048399" s="198"/>
      <c r="G1048399" s="198"/>
      <c r="H1048399" s="198"/>
      <c r="I1048399" s="198"/>
      <c r="J1048399" s="198"/>
      <c r="K1048399" s="198"/>
      <c r="M1048399" s="198"/>
      <c r="N1048399" s="198"/>
      <c r="P1048399" s="2"/>
      <c r="U1048399" s="270"/>
      <c r="AA1048399" s="268"/>
      <c r="AC1048399" s="269"/>
    </row>
    <row r="1048400" spans="1:29" s="119" customFormat="1">
      <c r="A1048400" s="254"/>
      <c r="B1048400" s="198"/>
      <c r="C1048400" s="265"/>
      <c r="D1048400" s="265"/>
      <c r="E1048400" s="198"/>
      <c r="G1048400" s="198"/>
      <c r="H1048400" s="198"/>
      <c r="I1048400" s="198"/>
      <c r="J1048400" s="198"/>
      <c r="K1048400" s="198"/>
      <c r="M1048400" s="198"/>
      <c r="N1048400" s="198"/>
      <c r="P1048400" s="2"/>
      <c r="U1048400" s="270"/>
      <c r="AA1048400" s="268"/>
      <c r="AC1048400" s="269"/>
    </row>
    <row r="1048401" spans="1:29" s="119" customFormat="1">
      <c r="A1048401" s="254"/>
      <c r="B1048401" s="198"/>
      <c r="C1048401" s="265"/>
      <c r="D1048401" s="265"/>
      <c r="E1048401" s="198"/>
      <c r="G1048401" s="198"/>
      <c r="H1048401" s="198"/>
      <c r="I1048401" s="198"/>
      <c r="J1048401" s="198"/>
      <c r="K1048401" s="198"/>
      <c r="M1048401" s="198"/>
      <c r="N1048401" s="198"/>
      <c r="P1048401" s="2"/>
      <c r="U1048401" s="270"/>
      <c r="AA1048401" s="268"/>
      <c r="AC1048401" s="269"/>
    </row>
    <row r="1048402" spans="1:29" s="119" customFormat="1">
      <c r="A1048402" s="254"/>
      <c r="B1048402" s="198"/>
      <c r="C1048402" s="265"/>
      <c r="D1048402" s="265"/>
      <c r="E1048402" s="198"/>
      <c r="G1048402" s="198"/>
      <c r="H1048402" s="198"/>
      <c r="I1048402" s="198"/>
      <c r="J1048402" s="198"/>
      <c r="K1048402" s="198"/>
      <c r="M1048402" s="198"/>
      <c r="N1048402" s="198"/>
      <c r="P1048402" s="2"/>
      <c r="U1048402" s="270"/>
      <c r="AA1048402" s="268"/>
      <c r="AC1048402" s="269"/>
    </row>
    <row r="1048403" spans="1:29" s="119" customFormat="1">
      <c r="A1048403" s="254"/>
      <c r="B1048403" s="198"/>
      <c r="C1048403" s="265"/>
      <c r="D1048403" s="265"/>
      <c r="E1048403" s="198"/>
      <c r="G1048403" s="198"/>
      <c r="H1048403" s="198"/>
      <c r="I1048403" s="198"/>
      <c r="J1048403" s="198"/>
      <c r="K1048403" s="198"/>
      <c r="M1048403" s="198"/>
      <c r="N1048403" s="198"/>
      <c r="P1048403" s="2"/>
      <c r="U1048403" s="270"/>
      <c r="AA1048403" s="268"/>
      <c r="AC1048403" s="269"/>
    </row>
    <row r="1048404" spans="1:29" s="119" customFormat="1">
      <c r="A1048404" s="254"/>
      <c r="B1048404" s="198"/>
      <c r="C1048404" s="265"/>
      <c r="D1048404" s="265"/>
      <c r="E1048404" s="198"/>
      <c r="G1048404" s="198"/>
      <c r="H1048404" s="198"/>
      <c r="I1048404" s="198"/>
      <c r="J1048404" s="198"/>
      <c r="K1048404" s="198"/>
      <c r="M1048404" s="198"/>
      <c r="N1048404" s="198"/>
      <c r="P1048404" s="2"/>
      <c r="U1048404" s="270"/>
      <c r="AA1048404" s="268"/>
      <c r="AC1048404" s="269"/>
    </row>
    <row r="1048405" spans="1:29" s="119" customFormat="1">
      <c r="A1048405" s="254"/>
      <c r="B1048405" s="198"/>
      <c r="C1048405" s="265"/>
      <c r="D1048405" s="265"/>
      <c r="E1048405" s="198"/>
      <c r="G1048405" s="198"/>
      <c r="H1048405" s="198"/>
      <c r="I1048405" s="198"/>
      <c r="J1048405" s="198"/>
      <c r="K1048405" s="198"/>
      <c r="M1048405" s="198"/>
      <c r="N1048405" s="198"/>
      <c r="P1048405" s="2"/>
      <c r="U1048405" s="270"/>
      <c r="AA1048405" s="268"/>
      <c r="AC1048405" s="269"/>
    </row>
    <row r="1048406" spans="1:29" s="119" customFormat="1">
      <c r="A1048406" s="254"/>
      <c r="B1048406" s="198"/>
      <c r="C1048406" s="265"/>
      <c r="D1048406" s="265"/>
      <c r="E1048406" s="198"/>
      <c r="G1048406" s="198"/>
      <c r="H1048406" s="198"/>
      <c r="I1048406" s="198"/>
      <c r="J1048406" s="198"/>
      <c r="K1048406" s="198"/>
      <c r="M1048406" s="198"/>
      <c r="N1048406" s="198"/>
      <c r="P1048406" s="2"/>
      <c r="U1048406" s="270"/>
      <c r="AA1048406" s="268"/>
      <c r="AC1048406" s="269"/>
    </row>
    <row r="1048407" spans="1:29" s="119" customFormat="1">
      <c r="A1048407" s="254"/>
      <c r="B1048407" s="198"/>
      <c r="C1048407" s="265"/>
      <c r="D1048407" s="265"/>
      <c r="E1048407" s="198"/>
      <c r="G1048407" s="198"/>
      <c r="H1048407" s="198"/>
      <c r="I1048407" s="198"/>
      <c r="J1048407" s="198"/>
      <c r="K1048407" s="198"/>
      <c r="M1048407" s="198"/>
      <c r="N1048407" s="198"/>
      <c r="P1048407" s="2"/>
      <c r="U1048407" s="270"/>
      <c r="AA1048407" s="268"/>
      <c r="AC1048407" s="269"/>
    </row>
    <row r="1048408" spans="1:29" s="119" customFormat="1">
      <c r="A1048408" s="254"/>
      <c r="B1048408" s="198"/>
      <c r="C1048408" s="265"/>
      <c r="D1048408" s="265"/>
      <c r="E1048408" s="198"/>
      <c r="G1048408" s="198"/>
      <c r="H1048408" s="198"/>
      <c r="I1048408" s="198"/>
      <c r="J1048408" s="198"/>
      <c r="K1048408" s="198"/>
      <c r="M1048408" s="198"/>
      <c r="N1048408" s="198"/>
      <c r="P1048408" s="2"/>
      <c r="U1048408" s="270"/>
      <c r="AA1048408" s="268"/>
      <c r="AC1048408" s="269"/>
    </row>
    <row r="1048409" spans="1:29" s="119" customFormat="1">
      <c r="A1048409" s="254"/>
      <c r="B1048409" s="198"/>
      <c r="C1048409" s="265"/>
      <c r="D1048409" s="265"/>
      <c r="E1048409" s="198"/>
      <c r="G1048409" s="198"/>
      <c r="H1048409" s="198"/>
      <c r="I1048409" s="198"/>
      <c r="J1048409" s="198"/>
      <c r="K1048409" s="198"/>
      <c r="M1048409" s="198"/>
      <c r="N1048409" s="198"/>
      <c r="P1048409" s="2"/>
      <c r="U1048409" s="270"/>
      <c r="AA1048409" s="268"/>
      <c r="AC1048409" s="269"/>
    </row>
    <row r="1048410" spans="1:29" s="119" customFormat="1">
      <c r="A1048410" s="254"/>
      <c r="B1048410" s="198"/>
      <c r="C1048410" s="265"/>
      <c r="D1048410" s="265"/>
      <c r="E1048410" s="198"/>
      <c r="G1048410" s="198"/>
      <c r="H1048410" s="198"/>
      <c r="I1048410" s="198"/>
      <c r="J1048410" s="198"/>
      <c r="K1048410" s="198"/>
      <c r="M1048410" s="198"/>
      <c r="N1048410" s="198"/>
      <c r="P1048410" s="2"/>
      <c r="U1048410" s="270"/>
      <c r="AA1048410" s="268"/>
      <c r="AC1048410" s="269"/>
    </row>
    <row r="1048411" spans="1:29" s="119" customFormat="1">
      <c r="A1048411" s="254"/>
      <c r="B1048411" s="198"/>
      <c r="C1048411" s="265"/>
      <c r="D1048411" s="265"/>
      <c r="E1048411" s="198"/>
      <c r="G1048411" s="198"/>
      <c r="H1048411" s="198"/>
      <c r="I1048411" s="198"/>
      <c r="J1048411" s="198"/>
      <c r="K1048411" s="198"/>
      <c r="M1048411" s="198"/>
      <c r="N1048411" s="198"/>
      <c r="P1048411" s="2"/>
      <c r="U1048411" s="270"/>
      <c r="AA1048411" s="268"/>
      <c r="AC1048411" s="269"/>
    </row>
    <row r="1048412" spans="1:29" s="119" customFormat="1">
      <c r="A1048412" s="254"/>
      <c r="B1048412" s="198"/>
      <c r="C1048412" s="265"/>
      <c r="D1048412" s="265"/>
      <c r="E1048412" s="198"/>
      <c r="G1048412" s="198"/>
      <c r="H1048412" s="198"/>
      <c r="I1048412" s="198"/>
      <c r="J1048412" s="198"/>
      <c r="K1048412" s="198"/>
      <c r="M1048412" s="198"/>
      <c r="N1048412" s="198"/>
      <c r="P1048412" s="2"/>
      <c r="U1048412" s="270"/>
      <c r="AA1048412" s="268"/>
      <c r="AC1048412" s="269"/>
    </row>
    <row r="1048413" spans="1:29" s="119" customFormat="1">
      <c r="A1048413" s="254"/>
      <c r="B1048413" s="198"/>
      <c r="C1048413" s="265"/>
      <c r="D1048413" s="265"/>
      <c r="E1048413" s="198"/>
      <c r="G1048413" s="198"/>
      <c r="H1048413" s="198"/>
      <c r="I1048413" s="198"/>
      <c r="J1048413" s="198"/>
      <c r="K1048413" s="198"/>
      <c r="M1048413" s="198"/>
      <c r="N1048413" s="198"/>
      <c r="P1048413" s="2"/>
      <c r="U1048413" s="270"/>
      <c r="AA1048413" s="268"/>
      <c r="AC1048413" s="269"/>
    </row>
    <row r="1048414" spans="1:29" s="119" customFormat="1">
      <c r="A1048414" s="254"/>
      <c r="B1048414" s="198"/>
      <c r="C1048414" s="265"/>
      <c r="D1048414" s="265"/>
      <c r="E1048414" s="198"/>
      <c r="G1048414" s="198"/>
      <c r="H1048414" s="198"/>
      <c r="I1048414" s="198"/>
      <c r="J1048414" s="198"/>
      <c r="K1048414" s="198"/>
      <c r="M1048414" s="198"/>
      <c r="N1048414" s="198"/>
      <c r="P1048414" s="2"/>
      <c r="U1048414" s="270"/>
      <c r="AA1048414" s="268"/>
      <c r="AC1048414" s="269"/>
    </row>
    <row r="1048415" spans="1:29" s="119" customFormat="1">
      <c r="A1048415" s="254"/>
      <c r="B1048415" s="198"/>
      <c r="C1048415" s="265"/>
      <c r="D1048415" s="265"/>
      <c r="E1048415" s="198"/>
      <c r="G1048415" s="198"/>
      <c r="H1048415" s="198"/>
      <c r="I1048415" s="198"/>
      <c r="J1048415" s="198"/>
      <c r="K1048415" s="198"/>
      <c r="M1048415" s="198"/>
      <c r="N1048415" s="198"/>
      <c r="P1048415" s="2"/>
      <c r="U1048415" s="270"/>
      <c r="AA1048415" s="268"/>
      <c r="AC1048415" s="269"/>
    </row>
    <row r="1048416" spans="1:29" s="119" customFormat="1">
      <c r="A1048416" s="254"/>
      <c r="B1048416" s="198"/>
      <c r="C1048416" s="265"/>
      <c r="D1048416" s="265"/>
      <c r="E1048416" s="198"/>
      <c r="G1048416" s="198"/>
      <c r="H1048416" s="198"/>
      <c r="I1048416" s="198"/>
      <c r="J1048416" s="198"/>
      <c r="K1048416" s="198"/>
      <c r="M1048416" s="198"/>
      <c r="N1048416" s="198"/>
      <c r="P1048416" s="2"/>
      <c r="U1048416" s="270"/>
      <c r="AA1048416" s="268"/>
      <c r="AC1048416" s="269"/>
    </row>
    <row r="1048417" spans="1:29" s="119" customFormat="1">
      <c r="A1048417" s="254"/>
      <c r="B1048417" s="198"/>
      <c r="C1048417" s="265"/>
      <c r="D1048417" s="265"/>
      <c r="E1048417" s="198"/>
      <c r="G1048417" s="198"/>
      <c r="H1048417" s="198"/>
      <c r="I1048417" s="198"/>
      <c r="J1048417" s="198"/>
      <c r="K1048417" s="198"/>
      <c r="M1048417" s="198"/>
      <c r="N1048417" s="198"/>
      <c r="P1048417" s="2"/>
      <c r="U1048417" s="270"/>
      <c r="AA1048417" s="268"/>
      <c r="AC1048417" s="269"/>
    </row>
    <row r="1048418" spans="1:29" s="119" customFormat="1">
      <c r="A1048418" s="254"/>
      <c r="B1048418" s="198"/>
      <c r="C1048418" s="265"/>
      <c r="D1048418" s="265"/>
      <c r="E1048418" s="198"/>
      <c r="G1048418" s="198"/>
      <c r="H1048418" s="198"/>
      <c r="I1048418" s="198"/>
      <c r="J1048418" s="198"/>
      <c r="K1048418" s="198"/>
      <c r="M1048418" s="198"/>
      <c r="N1048418" s="198"/>
      <c r="P1048418" s="2"/>
      <c r="U1048418" s="270"/>
      <c r="AA1048418" s="268"/>
      <c r="AC1048418" s="269"/>
    </row>
    <row r="1048419" spans="1:29" s="119" customFormat="1">
      <c r="A1048419" s="254"/>
      <c r="B1048419" s="198"/>
      <c r="C1048419" s="265"/>
      <c r="D1048419" s="265"/>
      <c r="E1048419" s="198"/>
      <c r="G1048419" s="198"/>
      <c r="H1048419" s="198"/>
      <c r="I1048419" s="198"/>
      <c r="J1048419" s="198"/>
      <c r="K1048419" s="198"/>
      <c r="M1048419" s="198"/>
      <c r="N1048419" s="198"/>
      <c r="P1048419" s="2"/>
      <c r="U1048419" s="270"/>
      <c r="AA1048419" s="268"/>
      <c r="AC1048419" s="269"/>
    </row>
    <row r="1048420" spans="1:29" s="119" customFormat="1">
      <c r="A1048420" s="254"/>
      <c r="B1048420" s="198"/>
      <c r="C1048420" s="265"/>
      <c r="D1048420" s="265"/>
      <c r="E1048420" s="198"/>
      <c r="G1048420" s="198"/>
      <c r="H1048420" s="198"/>
      <c r="I1048420" s="198"/>
      <c r="J1048420" s="198"/>
      <c r="K1048420" s="198"/>
      <c r="M1048420" s="198"/>
      <c r="N1048420" s="198"/>
      <c r="P1048420" s="2"/>
      <c r="U1048420" s="270"/>
      <c r="AA1048420" s="268"/>
      <c r="AC1048420" s="269"/>
    </row>
    <row r="1048421" spans="1:29" s="119" customFormat="1">
      <c r="A1048421" s="254"/>
      <c r="B1048421" s="198"/>
      <c r="C1048421" s="265"/>
      <c r="D1048421" s="265"/>
      <c r="E1048421" s="198"/>
      <c r="G1048421" s="198"/>
      <c r="H1048421" s="198"/>
      <c r="I1048421" s="198"/>
      <c r="J1048421" s="198"/>
      <c r="K1048421" s="198"/>
      <c r="M1048421" s="198"/>
      <c r="N1048421" s="198"/>
      <c r="P1048421" s="2"/>
      <c r="U1048421" s="270"/>
      <c r="AA1048421" s="268"/>
      <c r="AC1048421" s="269"/>
    </row>
    <row r="1048422" spans="1:29" s="119" customFormat="1">
      <c r="A1048422" s="254"/>
      <c r="B1048422" s="198"/>
      <c r="C1048422" s="265"/>
      <c r="D1048422" s="265"/>
      <c r="E1048422" s="198"/>
      <c r="G1048422" s="198"/>
      <c r="H1048422" s="198"/>
      <c r="I1048422" s="198"/>
      <c r="J1048422" s="198"/>
      <c r="K1048422" s="198"/>
      <c r="M1048422" s="198"/>
      <c r="N1048422" s="198"/>
      <c r="P1048422" s="2"/>
      <c r="U1048422" s="270"/>
      <c r="AA1048422" s="268"/>
      <c r="AC1048422" s="269"/>
    </row>
    <row r="1048423" spans="1:29" s="119" customFormat="1">
      <c r="A1048423" s="254"/>
      <c r="B1048423" s="198"/>
      <c r="C1048423" s="265"/>
      <c r="D1048423" s="265"/>
      <c r="E1048423" s="198"/>
      <c r="G1048423" s="198"/>
      <c r="H1048423" s="198"/>
      <c r="I1048423" s="198"/>
      <c r="J1048423" s="198"/>
      <c r="K1048423" s="198"/>
      <c r="M1048423" s="198"/>
      <c r="N1048423" s="198"/>
      <c r="P1048423" s="2"/>
      <c r="U1048423" s="270"/>
      <c r="AA1048423" s="268"/>
      <c r="AC1048423" s="269"/>
    </row>
    <row r="1048424" spans="1:29" s="119" customFormat="1">
      <c r="A1048424" s="254"/>
      <c r="B1048424" s="198"/>
      <c r="C1048424" s="265"/>
      <c r="D1048424" s="265"/>
      <c r="E1048424" s="198"/>
      <c r="G1048424" s="198"/>
      <c r="H1048424" s="198"/>
      <c r="I1048424" s="198"/>
      <c r="J1048424" s="198"/>
      <c r="K1048424" s="198"/>
      <c r="M1048424" s="198"/>
      <c r="N1048424" s="198"/>
      <c r="P1048424" s="2"/>
      <c r="U1048424" s="270"/>
      <c r="AA1048424" s="268"/>
      <c r="AC1048424" s="269"/>
    </row>
    <row r="1048425" spans="1:29" s="119" customFormat="1">
      <c r="A1048425" s="254"/>
      <c r="B1048425" s="198"/>
      <c r="C1048425" s="265"/>
      <c r="D1048425" s="265"/>
      <c r="E1048425" s="198"/>
      <c r="G1048425" s="198"/>
      <c r="H1048425" s="198"/>
      <c r="I1048425" s="198"/>
      <c r="J1048425" s="198"/>
      <c r="K1048425" s="198"/>
      <c r="M1048425" s="198"/>
      <c r="N1048425" s="198"/>
      <c r="P1048425" s="2"/>
      <c r="U1048425" s="270"/>
      <c r="AA1048425" s="268"/>
      <c r="AC1048425" s="269"/>
    </row>
    <row r="1048426" spans="1:29" s="119" customFormat="1">
      <c r="A1048426" s="254"/>
      <c r="B1048426" s="198"/>
      <c r="C1048426" s="265"/>
      <c r="D1048426" s="265"/>
      <c r="E1048426" s="198"/>
      <c r="G1048426" s="198"/>
      <c r="H1048426" s="198"/>
      <c r="I1048426" s="198"/>
      <c r="J1048426" s="198"/>
      <c r="K1048426" s="198"/>
      <c r="M1048426" s="198"/>
      <c r="N1048426" s="198"/>
      <c r="P1048426" s="2"/>
      <c r="U1048426" s="270"/>
      <c r="AA1048426" s="268"/>
      <c r="AC1048426" s="269"/>
    </row>
    <row r="1048427" spans="1:29" s="119" customFormat="1">
      <c r="A1048427" s="254"/>
      <c r="B1048427" s="198"/>
      <c r="C1048427" s="265"/>
      <c r="D1048427" s="265"/>
      <c r="E1048427" s="198"/>
      <c r="G1048427" s="198"/>
      <c r="H1048427" s="198"/>
      <c r="I1048427" s="198"/>
      <c r="J1048427" s="198"/>
      <c r="K1048427" s="198"/>
      <c r="M1048427" s="198"/>
      <c r="N1048427" s="198"/>
      <c r="P1048427" s="2"/>
      <c r="U1048427" s="270"/>
      <c r="AA1048427" s="268"/>
      <c r="AC1048427" s="269"/>
    </row>
    <row r="1048428" spans="1:29" s="119" customFormat="1">
      <c r="A1048428" s="254"/>
      <c r="B1048428" s="198"/>
      <c r="C1048428" s="265"/>
      <c r="D1048428" s="265"/>
      <c r="E1048428" s="198"/>
      <c r="G1048428" s="198"/>
      <c r="H1048428" s="198"/>
      <c r="I1048428" s="198"/>
      <c r="J1048428" s="198"/>
      <c r="K1048428" s="198"/>
      <c r="M1048428" s="198"/>
      <c r="N1048428" s="198"/>
      <c r="P1048428" s="2"/>
      <c r="U1048428" s="270"/>
      <c r="AA1048428" s="268"/>
      <c r="AC1048428" s="269"/>
    </row>
    <row r="1048429" spans="1:29" s="119" customFormat="1">
      <c r="A1048429" s="254"/>
      <c r="B1048429" s="198"/>
      <c r="C1048429" s="265"/>
      <c r="D1048429" s="265"/>
      <c r="E1048429" s="198"/>
      <c r="G1048429" s="198"/>
      <c r="H1048429" s="198"/>
      <c r="I1048429" s="198"/>
      <c r="J1048429" s="198"/>
      <c r="K1048429" s="198"/>
      <c r="M1048429" s="198"/>
      <c r="N1048429" s="198"/>
      <c r="P1048429" s="2"/>
      <c r="U1048429" s="270"/>
      <c r="AA1048429" s="268"/>
      <c r="AC1048429" s="269"/>
    </row>
    <row r="1048430" spans="1:29" s="119" customFormat="1">
      <c r="A1048430" s="254"/>
      <c r="B1048430" s="198"/>
      <c r="C1048430" s="265"/>
      <c r="D1048430" s="265"/>
      <c r="E1048430" s="198"/>
      <c r="G1048430" s="198"/>
      <c r="H1048430" s="198"/>
      <c r="I1048430" s="198"/>
      <c r="J1048430" s="198"/>
      <c r="K1048430" s="198"/>
      <c r="M1048430" s="198"/>
      <c r="N1048430" s="198"/>
      <c r="P1048430" s="2"/>
      <c r="U1048430" s="270"/>
      <c r="AA1048430" s="268"/>
      <c r="AC1048430" s="269"/>
    </row>
    <row r="1048431" spans="1:29" s="119" customFormat="1">
      <c r="A1048431" s="254"/>
      <c r="B1048431" s="198"/>
      <c r="C1048431" s="265"/>
      <c r="D1048431" s="265"/>
      <c r="E1048431" s="198"/>
      <c r="G1048431" s="198"/>
      <c r="H1048431" s="198"/>
      <c r="I1048431" s="198"/>
      <c r="J1048431" s="198"/>
      <c r="K1048431" s="198"/>
      <c r="M1048431" s="198"/>
      <c r="N1048431" s="198"/>
      <c r="P1048431" s="2"/>
      <c r="U1048431" s="270"/>
      <c r="AA1048431" s="268"/>
      <c r="AC1048431" s="269"/>
    </row>
    <row r="1048432" spans="1:29" s="119" customFormat="1">
      <c r="A1048432" s="254"/>
      <c r="B1048432" s="198"/>
      <c r="C1048432" s="265"/>
      <c r="D1048432" s="265"/>
      <c r="E1048432" s="198"/>
      <c r="G1048432" s="198"/>
      <c r="H1048432" s="198"/>
      <c r="I1048432" s="198"/>
      <c r="J1048432" s="198"/>
      <c r="K1048432" s="198"/>
      <c r="M1048432" s="198"/>
      <c r="N1048432" s="198"/>
      <c r="P1048432" s="2"/>
      <c r="U1048432" s="270"/>
      <c r="AA1048432" s="268"/>
      <c r="AC1048432" s="269"/>
    </row>
    <row r="1048433" spans="1:29" s="119" customFormat="1">
      <c r="A1048433" s="254"/>
      <c r="B1048433" s="198"/>
      <c r="C1048433" s="265"/>
      <c r="D1048433" s="265"/>
      <c r="E1048433" s="198"/>
      <c r="G1048433" s="198"/>
      <c r="H1048433" s="198"/>
      <c r="I1048433" s="198"/>
      <c r="J1048433" s="198"/>
      <c r="K1048433" s="198"/>
      <c r="M1048433" s="198"/>
      <c r="N1048433" s="198"/>
      <c r="P1048433" s="2"/>
      <c r="U1048433" s="270"/>
      <c r="AA1048433" s="268"/>
      <c r="AC1048433" s="269"/>
    </row>
    <row r="1048434" spans="1:29" s="119" customFormat="1">
      <c r="A1048434" s="254"/>
      <c r="B1048434" s="198"/>
      <c r="C1048434" s="265"/>
      <c r="D1048434" s="265"/>
      <c r="E1048434" s="198"/>
      <c r="G1048434" s="198"/>
      <c r="H1048434" s="198"/>
      <c r="I1048434" s="198"/>
      <c r="J1048434" s="198"/>
      <c r="K1048434" s="198"/>
      <c r="M1048434" s="198"/>
      <c r="N1048434" s="198"/>
      <c r="P1048434" s="2"/>
      <c r="U1048434" s="270"/>
      <c r="AA1048434" s="268"/>
      <c r="AC1048434" s="269"/>
    </row>
    <row r="1048435" spans="1:29" s="119" customFormat="1">
      <c r="A1048435" s="254"/>
      <c r="B1048435" s="198"/>
      <c r="C1048435" s="265"/>
      <c r="D1048435" s="265"/>
      <c r="E1048435" s="198"/>
      <c r="G1048435" s="198"/>
      <c r="H1048435" s="198"/>
      <c r="I1048435" s="198"/>
      <c r="J1048435" s="198"/>
      <c r="K1048435" s="198"/>
      <c r="M1048435" s="198"/>
      <c r="N1048435" s="198"/>
      <c r="P1048435" s="2"/>
      <c r="U1048435" s="270"/>
      <c r="AA1048435" s="268"/>
      <c r="AC1048435" s="269"/>
    </row>
    <row r="1048436" spans="1:29" s="119" customFormat="1">
      <c r="A1048436" s="254"/>
      <c r="B1048436" s="198"/>
      <c r="C1048436" s="265"/>
      <c r="D1048436" s="265"/>
      <c r="E1048436" s="198"/>
      <c r="G1048436" s="198"/>
      <c r="H1048436" s="198"/>
      <c r="I1048436" s="198"/>
      <c r="J1048436" s="198"/>
      <c r="K1048436" s="198"/>
      <c r="M1048436" s="198"/>
      <c r="N1048436" s="198"/>
      <c r="P1048436" s="2"/>
      <c r="U1048436" s="270"/>
      <c r="AA1048436" s="268"/>
      <c r="AC1048436" s="269"/>
    </row>
    <row r="1048437" spans="1:29" s="119" customFormat="1">
      <c r="A1048437" s="254"/>
      <c r="B1048437" s="198"/>
      <c r="C1048437" s="265"/>
      <c r="D1048437" s="265"/>
      <c r="E1048437" s="198"/>
      <c r="G1048437" s="198"/>
      <c r="H1048437" s="198"/>
      <c r="I1048437" s="198"/>
      <c r="J1048437" s="198"/>
      <c r="K1048437" s="198"/>
      <c r="M1048437" s="198"/>
      <c r="N1048437" s="198"/>
      <c r="P1048437" s="2"/>
      <c r="U1048437" s="270"/>
      <c r="AA1048437" s="268"/>
      <c r="AC1048437" s="269"/>
    </row>
    <row r="1048438" spans="1:29" s="119" customFormat="1">
      <c r="A1048438" s="254"/>
      <c r="B1048438" s="198"/>
      <c r="C1048438" s="265"/>
      <c r="D1048438" s="265"/>
      <c r="E1048438" s="198"/>
      <c r="G1048438" s="198"/>
      <c r="H1048438" s="198"/>
      <c r="I1048438" s="198"/>
      <c r="J1048438" s="198"/>
      <c r="K1048438" s="198"/>
      <c r="M1048438" s="198"/>
      <c r="N1048438" s="198"/>
      <c r="P1048438" s="2"/>
      <c r="U1048438" s="270"/>
      <c r="AA1048438" s="268"/>
      <c r="AC1048438" s="269"/>
    </row>
    <row r="1048439" spans="1:29" s="119" customFormat="1">
      <c r="A1048439" s="254"/>
      <c r="B1048439" s="198"/>
      <c r="C1048439" s="265"/>
      <c r="D1048439" s="265"/>
      <c r="E1048439" s="198"/>
      <c r="G1048439" s="198"/>
      <c r="H1048439" s="198"/>
      <c r="I1048439" s="198"/>
      <c r="J1048439" s="198"/>
      <c r="K1048439" s="198"/>
      <c r="M1048439" s="198"/>
      <c r="N1048439" s="198"/>
      <c r="P1048439" s="2"/>
      <c r="U1048439" s="270"/>
      <c r="AA1048439" s="268"/>
      <c r="AC1048439" s="269"/>
    </row>
    <row r="1048440" spans="1:29" s="119" customFormat="1">
      <c r="A1048440" s="254"/>
      <c r="B1048440" s="198"/>
      <c r="C1048440" s="265"/>
      <c r="D1048440" s="265"/>
      <c r="E1048440" s="198"/>
      <c r="G1048440" s="198"/>
      <c r="H1048440" s="198"/>
      <c r="I1048440" s="198"/>
      <c r="J1048440" s="198"/>
      <c r="K1048440" s="198"/>
      <c r="M1048440" s="198"/>
      <c r="N1048440" s="198"/>
      <c r="P1048440" s="2"/>
      <c r="U1048440" s="270"/>
      <c r="AA1048440" s="268"/>
      <c r="AC1048440" s="269"/>
    </row>
    <row r="1048441" spans="1:29" s="119" customFormat="1">
      <c r="A1048441" s="254"/>
      <c r="B1048441" s="198"/>
      <c r="C1048441" s="265"/>
      <c r="D1048441" s="265"/>
      <c r="E1048441" s="198"/>
      <c r="G1048441" s="198"/>
      <c r="H1048441" s="198"/>
      <c r="I1048441" s="198"/>
      <c r="J1048441" s="198"/>
      <c r="K1048441" s="198"/>
      <c r="M1048441" s="198"/>
      <c r="N1048441" s="198"/>
      <c r="P1048441" s="2"/>
      <c r="U1048441" s="270"/>
      <c r="AA1048441" s="268"/>
      <c r="AC1048441" s="269"/>
    </row>
    <row r="1048442" spans="1:29" s="119" customFormat="1">
      <c r="A1048442" s="254"/>
      <c r="B1048442" s="198"/>
      <c r="C1048442" s="265"/>
      <c r="D1048442" s="265"/>
      <c r="E1048442" s="198"/>
      <c r="G1048442" s="198"/>
      <c r="H1048442" s="198"/>
      <c r="I1048442" s="198"/>
      <c r="J1048442" s="198"/>
      <c r="K1048442" s="198"/>
      <c r="M1048442" s="198"/>
      <c r="N1048442" s="198"/>
      <c r="P1048442" s="2"/>
      <c r="U1048442" s="270"/>
      <c r="AA1048442" s="268"/>
      <c r="AC1048442" s="269"/>
    </row>
    <row r="1048443" spans="1:29" s="119" customFormat="1">
      <c r="A1048443" s="254"/>
      <c r="B1048443" s="198"/>
      <c r="C1048443" s="265"/>
      <c r="D1048443" s="265"/>
      <c r="E1048443" s="198"/>
      <c r="G1048443" s="198"/>
      <c r="H1048443" s="198"/>
      <c r="I1048443" s="198"/>
      <c r="J1048443" s="198"/>
      <c r="K1048443" s="198"/>
      <c r="M1048443" s="198"/>
      <c r="N1048443" s="198"/>
      <c r="P1048443" s="2"/>
      <c r="U1048443" s="270"/>
      <c r="AA1048443" s="268"/>
      <c r="AC1048443" s="269"/>
    </row>
    <row r="1048444" spans="1:29" s="119" customFormat="1">
      <c r="A1048444" s="254"/>
      <c r="B1048444" s="198"/>
      <c r="C1048444" s="265"/>
      <c r="D1048444" s="265"/>
      <c r="E1048444" s="198"/>
      <c r="G1048444" s="198"/>
      <c r="H1048444" s="198"/>
      <c r="I1048444" s="198"/>
      <c r="J1048444" s="198"/>
      <c r="K1048444" s="198"/>
      <c r="M1048444" s="198"/>
      <c r="N1048444" s="198"/>
      <c r="P1048444" s="2"/>
      <c r="U1048444" s="270"/>
      <c r="AA1048444" s="268"/>
      <c r="AC1048444" s="269"/>
    </row>
    <row r="1048445" spans="1:29" s="119" customFormat="1">
      <c r="A1048445" s="254"/>
      <c r="B1048445" s="198"/>
      <c r="C1048445" s="265"/>
      <c r="D1048445" s="265"/>
      <c r="E1048445" s="198"/>
      <c r="G1048445" s="198"/>
      <c r="H1048445" s="198"/>
      <c r="I1048445" s="198"/>
      <c r="J1048445" s="198"/>
      <c r="K1048445" s="198"/>
      <c r="M1048445" s="198"/>
      <c r="N1048445" s="198"/>
      <c r="P1048445" s="2"/>
      <c r="U1048445" s="270"/>
      <c r="AA1048445" s="268"/>
      <c r="AC1048445" s="269"/>
    </row>
    <row r="1048446" spans="1:29" s="119" customFormat="1">
      <c r="A1048446" s="254"/>
      <c r="B1048446" s="198"/>
      <c r="C1048446" s="265"/>
      <c r="D1048446" s="265"/>
      <c r="E1048446" s="198"/>
      <c r="G1048446" s="198"/>
      <c r="H1048446" s="198"/>
      <c r="I1048446" s="198"/>
      <c r="J1048446" s="198"/>
      <c r="K1048446" s="198"/>
      <c r="M1048446" s="198"/>
      <c r="N1048446" s="198"/>
      <c r="P1048446" s="2"/>
      <c r="U1048446" s="270"/>
      <c r="AA1048446" s="268"/>
      <c r="AC1048446" s="269"/>
    </row>
    <row r="1048447" spans="1:29" s="119" customFormat="1">
      <c r="A1048447" s="254"/>
      <c r="B1048447" s="198"/>
      <c r="C1048447" s="265"/>
      <c r="D1048447" s="265"/>
      <c r="E1048447" s="198"/>
      <c r="G1048447" s="198"/>
      <c r="H1048447" s="198"/>
      <c r="I1048447" s="198"/>
      <c r="J1048447" s="198"/>
      <c r="K1048447" s="198"/>
      <c r="M1048447" s="198"/>
      <c r="N1048447" s="198"/>
      <c r="P1048447" s="2"/>
      <c r="U1048447" s="270"/>
      <c r="AA1048447" s="268"/>
      <c r="AC1048447" s="269"/>
    </row>
    <row r="1048448" spans="1:29" s="119" customFormat="1">
      <c r="A1048448" s="254"/>
      <c r="B1048448" s="198"/>
      <c r="C1048448" s="265"/>
      <c r="D1048448" s="265"/>
      <c r="E1048448" s="198"/>
      <c r="G1048448" s="198"/>
      <c r="H1048448" s="198"/>
      <c r="I1048448" s="198"/>
      <c r="J1048448" s="198"/>
      <c r="K1048448" s="198"/>
      <c r="M1048448" s="198"/>
      <c r="N1048448" s="198"/>
      <c r="P1048448" s="2"/>
      <c r="U1048448" s="270"/>
      <c r="AA1048448" s="268"/>
      <c r="AC1048448" s="269"/>
    </row>
    <row r="1048449" spans="1:29" s="119" customFormat="1">
      <c r="A1048449" s="254"/>
      <c r="B1048449" s="198"/>
      <c r="C1048449" s="265"/>
      <c r="D1048449" s="265"/>
      <c r="E1048449" s="198"/>
      <c r="G1048449" s="198"/>
      <c r="H1048449" s="198"/>
      <c r="I1048449" s="198"/>
      <c r="J1048449" s="198"/>
      <c r="K1048449" s="198"/>
      <c r="M1048449" s="198"/>
      <c r="N1048449" s="198"/>
      <c r="P1048449" s="2"/>
      <c r="U1048449" s="270"/>
      <c r="AA1048449" s="268"/>
      <c r="AC1048449" s="269"/>
    </row>
    <row r="1048450" spans="1:29" s="119" customFormat="1">
      <c r="A1048450" s="254"/>
      <c r="B1048450" s="198"/>
      <c r="C1048450" s="265"/>
      <c r="D1048450" s="265"/>
      <c r="E1048450" s="198"/>
      <c r="G1048450" s="198"/>
      <c r="H1048450" s="198"/>
      <c r="I1048450" s="198"/>
      <c r="J1048450" s="198"/>
      <c r="K1048450" s="198"/>
      <c r="M1048450" s="198"/>
      <c r="N1048450" s="198"/>
      <c r="P1048450" s="2"/>
      <c r="U1048450" s="270"/>
      <c r="AA1048450" s="268"/>
      <c r="AC1048450" s="269"/>
    </row>
    <row r="1048451" spans="1:29" s="119" customFormat="1">
      <c r="A1048451" s="254"/>
      <c r="B1048451" s="198"/>
      <c r="C1048451" s="265"/>
      <c r="D1048451" s="265"/>
      <c r="E1048451" s="198"/>
      <c r="G1048451" s="198"/>
      <c r="H1048451" s="198"/>
      <c r="I1048451" s="198"/>
      <c r="J1048451" s="198"/>
      <c r="K1048451" s="198"/>
      <c r="M1048451" s="198"/>
      <c r="N1048451" s="198"/>
      <c r="P1048451" s="2"/>
      <c r="U1048451" s="270"/>
      <c r="AA1048451" s="268"/>
      <c r="AC1048451" s="269"/>
    </row>
    <row r="1048452" spans="1:29" s="119" customFormat="1">
      <c r="A1048452" s="254"/>
      <c r="B1048452" s="198"/>
      <c r="C1048452" s="265"/>
      <c r="D1048452" s="265"/>
      <c r="E1048452" s="198"/>
      <c r="G1048452" s="198"/>
      <c r="H1048452" s="198"/>
      <c r="I1048452" s="198"/>
      <c r="J1048452" s="198"/>
      <c r="K1048452" s="198"/>
      <c r="M1048452" s="198"/>
      <c r="N1048452" s="198"/>
      <c r="P1048452" s="2"/>
      <c r="U1048452" s="270"/>
      <c r="AA1048452" s="268"/>
      <c r="AC1048452" s="269"/>
    </row>
    <row r="1048453" spans="1:29" s="119" customFormat="1">
      <c r="A1048453" s="254"/>
      <c r="B1048453" s="198"/>
      <c r="C1048453" s="265"/>
      <c r="D1048453" s="265"/>
      <c r="E1048453" s="198"/>
      <c r="G1048453" s="198"/>
      <c r="H1048453" s="198"/>
      <c r="I1048453" s="198"/>
      <c r="J1048453" s="198"/>
      <c r="K1048453" s="198"/>
      <c r="M1048453" s="198"/>
      <c r="N1048453" s="198"/>
      <c r="P1048453" s="2"/>
      <c r="U1048453" s="270"/>
      <c r="AA1048453" s="268"/>
      <c r="AC1048453" s="269"/>
    </row>
    <row r="1048454" spans="1:29" s="119" customFormat="1">
      <c r="A1048454" s="254"/>
      <c r="B1048454" s="198"/>
      <c r="C1048454" s="265"/>
      <c r="D1048454" s="265"/>
      <c r="E1048454" s="198"/>
      <c r="G1048454" s="198"/>
      <c r="H1048454" s="198"/>
      <c r="I1048454" s="198"/>
      <c r="J1048454" s="198"/>
      <c r="K1048454" s="198"/>
      <c r="M1048454" s="198"/>
      <c r="N1048454" s="198"/>
      <c r="P1048454" s="2"/>
      <c r="U1048454" s="270"/>
      <c r="AA1048454" s="268"/>
      <c r="AC1048454" s="269"/>
    </row>
    <row r="1048455" spans="1:29" s="119" customFormat="1">
      <c r="A1048455" s="254"/>
      <c r="B1048455" s="198"/>
      <c r="C1048455" s="265"/>
      <c r="D1048455" s="265"/>
      <c r="E1048455" s="198"/>
      <c r="G1048455" s="198"/>
      <c r="H1048455" s="198"/>
      <c r="I1048455" s="198"/>
      <c r="J1048455" s="198"/>
      <c r="K1048455" s="198"/>
      <c r="M1048455" s="198"/>
      <c r="N1048455" s="198"/>
      <c r="P1048455" s="2"/>
      <c r="U1048455" s="270"/>
      <c r="AA1048455" s="268"/>
      <c r="AC1048455" s="269"/>
    </row>
    <row r="1048456" spans="1:29" s="119" customFormat="1">
      <c r="A1048456" s="254"/>
      <c r="B1048456" s="198"/>
      <c r="C1048456" s="265"/>
      <c r="D1048456" s="265"/>
      <c r="E1048456" s="198"/>
      <c r="G1048456" s="198"/>
      <c r="H1048456" s="198"/>
      <c r="I1048456" s="198"/>
      <c r="J1048456" s="198"/>
      <c r="K1048456" s="198"/>
      <c r="M1048456" s="198"/>
      <c r="N1048456" s="198"/>
      <c r="P1048456" s="2"/>
      <c r="U1048456" s="270"/>
      <c r="AA1048456" s="268"/>
      <c r="AC1048456" s="269"/>
    </row>
    <row r="1048457" spans="1:29" s="119" customFormat="1">
      <c r="A1048457" s="254"/>
      <c r="B1048457" s="198"/>
      <c r="C1048457" s="265"/>
      <c r="D1048457" s="265"/>
      <c r="E1048457" s="198"/>
      <c r="G1048457" s="198"/>
      <c r="H1048457" s="198"/>
      <c r="I1048457" s="198"/>
      <c r="J1048457" s="198"/>
      <c r="K1048457" s="198"/>
      <c r="M1048457" s="198"/>
      <c r="N1048457" s="198"/>
      <c r="P1048457" s="2"/>
      <c r="U1048457" s="270"/>
      <c r="AA1048457" s="268"/>
      <c r="AC1048457" s="269"/>
    </row>
    <row r="1048458" spans="1:29" s="119" customFormat="1">
      <c r="A1048458" s="254"/>
      <c r="B1048458" s="198"/>
      <c r="C1048458" s="265"/>
      <c r="D1048458" s="265"/>
      <c r="E1048458" s="198"/>
      <c r="G1048458" s="198"/>
      <c r="H1048458" s="198"/>
      <c r="I1048458" s="198"/>
      <c r="J1048458" s="198"/>
      <c r="K1048458" s="198"/>
      <c r="M1048458" s="198"/>
      <c r="N1048458" s="198"/>
      <c r="P1048458" s="2"/>
      <c r="U1048458" s="270"/>
      <c r="AA1048458" s="268"/>
      <c r="AC1048458" s="269"/>
    </row>
    <row r="1048459" spans="1:29" s="119" customFormat="1">
      <c r="A1048459" s="254"/>
      <c r="B1048459" s="198"/>
      <c r="C1048459" s="265"/>
      <c r="D1048459" s="265"/>
      <c r="E1048459" s="198"/>
      <c r="G1048459" s="198"/>
      <c r="H1048459" s="198"/>
      <c r="I1048459" s="198"/>
      <c r="J1048459" s="198"/>
      <c r="K1048459" s="198"/>
      <c r="M1048459" s="198"/>
      <c r="N1048459" s="198"/>
      <c r="P1048459" s="2"/>
      <c r="U1048459" s="270"/>
      <c r="AA1048459" s="268"/>
      <c r="AC1048459" s="269"/>
    </row>
    <row r="1048460" spans="1:29" s="119" customFormat="1">
      <c r="A1048460" s="254"/>
      <c r="B1048460" s="198"/>
      <c r="C1048460" s="265"/>
      <c r="D1048460" s="265"/>
      <c r="E1048460" s="198"/>
      <c r="G1048460" s="198"/>
      <c r="H1048460" s="198"/>
      <c r="I1048460" s="198"/>
      <c r="J1048460" s="198"/>
      <c r="K1048460" s="198"/>
      <c r="M1048460" s="198"/>
      <c r="N1048460" s="198"/>
      <c r="P1048460" s="2"/>
      <c r="U1048460" s="270"/>
      <c r="AA1048460" s="268"/>
      <c r="AC1048460" s="269"/>
    </row>
    <row r="1048461" spans="1:29" s="119" customFormat="1">
      <c r="A1048461" s="254"/>
      <c r="B1048461" s="198"/>
      <c r="C1048461" s="265"/>
      <c r="D1048461" s="265"/>
      <c r="E1048461" s="198"/>
      <c r="G1048461" s="198"/>
      <c r="H1048461" s="198"/>
      <c r="I1048461" s="198"/>
      <c r="J1048461" s="198"/>
      <c r="K1048461" s="198"/>
      <c r="M1048461" s="198"/>
      <c r="N1048461" s="198"/>
      <c r="P1048461" s="2"/>
      <c r="U1048461" s="270"/>
      <c r="AA1048461" s="268"/>
      <c r="AC1048461" s="269"/>
    </row>
    <row r="1048462" spans="1:29" s="119" customFormat="1">
      <c r="A1048462" s="254"/>
      <c r="B1048462" s="198"/>
      <c r="C1048462" s="265"/>
      <c r="D1048462" s="265"/>
      <c r="E1048462" s="198"/>
      <c r="G1048462" s="198"/>
      <c r="H1048462" s="198"/>
      <c r="I1048462" s="198"/>
      <c r="J1048462" s="198"/>
      <c r="K1048462" s="198"/>
      <c r="M1048462" s="198"/>
      <c r="N1048462" s="198"/>
      <c r="P1048462" s="2"/>
      <c r="U1048462" s="270"/>
      <c r="AA1048462" s="268"/>
      <c r="AC1048462" s="269"/>
    </row>
    <row r="1048463" spans="1:29" s="119" customFormat="1">
      <c r="A1048463" s="254"/>
      <c r="B1048463" s="198"/>
      <c r="C1048463" s="265"/>
      <c r="D1048463" s="265"/>
      <c r="E1048463" s="198"/>
      <c r="G1048463" s="198"/>
      <c r="H1048463" s="198"/>
      <c r="I1048463" s="198"/>
      <c r="J1048463" s="198"/>
      <c r="K1048463" s="198"/>
      <c r="M1048463" s="198"/>
      <c r="N1048463" s="198"/>
      <c r="P1048463" s="2"/>
      <c r="U1048463" s="270"/>
      <c r="AA1048463" s="268"/>
      <c r="AC1048463" s="269"/>
    </row>
    <row r="1048464" spans="1:29" s="119" customFormat="1">
      <c r="A1048464" s="254"/>
      <c r="B1048464" s="198"/>
      <c r="C1048464" s="265"/>
      <c r="D1048464" s="265"/>
      <c r="E1048464" s="198"/>
      <c r="G1048464" s="198"/>
      <c r="H1048464" s="198"/>
      <c r="I1048464" s="198"/>
      <c r="J1048464" s="198"/>
      <c r="K1048464" s="198"/>
      <c r="M1048464" s="198"/>
      <c r="N1048464" s="198"/>
      <c r="P1048464" s="2"/>
      <c r="U1048464" s="270"/>
      <c r="AA1048464" s="268"/>
      <c r="AC1048464" s="269"/>
    </row>
    <row r="1048465" spans="1:29" s="119" customFormat="1">
      <c r="A1048465" s="254"/>
      <c r="B1048465" s="198"/>
      <c r="C1048465" s="265"/>
      <c r="D1048465" s="265"/>
      <c r="E1048465" s="198"/>
      <c r="G1048465" s="198"/>
      <c r="H1048465" s="198"/>
      <c r="I1048465" s="198"/>
      <c r="J1048465" s="198"/>
      <c r="K1048465" s="198"/>
      <c r="M1048465" s="198"/>
      <c r="N1048465" s="198"/>
      <c r="P1048465" s="2"/>
      <c r="U1048465" s="270"/>
      <c r="AA1048465" s="268"/>
      <c r="AC1048465" s="269"/>
    </row>
    <row r="1048466" spans="1:29" s="119" customFormat="1">
      <c r="A1048466" s="254"/>
      <c r="B1048466" s="198"/>
      <c r="C1048466" s="265"/>
      <c r="D1048466" s="265"/>
      <c r="E1048466" s="198"/>
      <c r="G1048466" s="198"/>
      <c r="H1048466" s="198"/>
      <c r="I1048466" s="198"/>
      <c r="J1048466" s="198"/>
      <c r="K1048466" s="198"/>
      <c r="M1048466" s="198"/>
      <c r="N1048466" s="198"/>
      <c r="P1048466" s="2"/>
      <c r="U1048466" s="270"/>
      <c r="AA1048466" s="268"/>
      <c r="AC1048466" s="269"/>
    </row>
    <row r="1048467" spans="1:29" s="119" customFormat="1">
      <c r="A1048467" s="254"/>
      <c r="B1048467" s="198"/>
      <c r="C1048467" s="265"/>
      <c r="D1048467" s="265"/>
      <c r="E1048467" s="198"/>
      <c r="G1048467" s="198"/>
      <c r="H1048467" s="198"/>
      <c r="I1048467" s="198"/>
      <c r="J1048467" s="198"/>
      <c r="K1048467" s="198"/>
      <c r="M1048467" s="198"/>
      <c r="N1048467" s="198"/>
      <c r="P1048467" s="2"/>
      <c r="U1048467" s="270"/>
      <c r="AA1048467" s="268"/>
      <c r="AC1048467" s="269"/>
    </row>
    <row r="1048468" spans="1:29" s="119" customFormat="1">
      <c r="A1048468" s="254"/>
      <c r="B1048468" s="198"/>
      <c r="C1048468" s="265"/>
      <c r="D1048468" s="265"/>
      <c r="E1048468" s="198"/>
      <c r="G1048468" s="198"/>
      <c r="H1048468" s="198"/>
      <c r="I1048468" s="198"/>
      <c r="J1048468" s="198"/>
      <c r="K1048468" s="198"/>
      <c r="M1048468" s="198"/>
      <c r="N1048468" s="198"/>
      <c r="P1048468" s="2"/>
      <c r="U1048468" s="270"/>
      <c r="AA1048468" s="268"/>
      <c r="AC1048468" s="269"/>
    </row>
    <row r="1048469" spans="1:29" s="119" customFormat="1">
      <c r="A1048469" s="254"/>
      <c r="B1048469" s="198"/>
      <c r="C1048469" s="265"/>
      <c r="D1048469" s="265"/>
      <c r="E1048469" s="198"/>
      <c r="G1048469" s="198"/>
      <c r="H1048469" s="198"/>
      <c r="I1048469" s="102"/>
      <c r="J1048469" s="198"/>
      <c r="K1048469" s="198"/>
      <c r="M1048469" s="198"/>
      <c r="N1048469" s="198"/>
      <c r="P1048469" s="2"/>
      <c r="U1048469" s="270"/>
      <c r="AA1048469" s="268"/>
      <c r="AC1048469" s="269"/>
    </row>
    <row r="1048470" spans="1:29" s="119" customFormat="1">
      <c r="A1048470" s="254"/>
      <c r="B1048470" s="198"/>
      <c r="C1048470" s="265"/>
      <c r="D1048470" s="265"/>
      <c r="E1048470" s="198"/>
      <c r="G1048470" s="198"/>
      <c r="H1048470" s="198"/>
      <c r="I1048470" s="198"/>
      <c r="J1048470" s="198"/>
      <c r="K1048470" s="198"/>
      <c r="M1048470" s="198"/>
      <c r="N1048470" s="198"/>
      <c r="P1048470" s="2"/>
      <c r="U1048470" s="270"/>
      <c r="AA1048470" s="268"/>
      <c r="AC1048470" s="269"/>
    </row>
    <row r="1048471" spans="1:29" s="119" customFormat="1">
      <c r="A1048471" s="254"/>
      <c r="B1048471" s="198"/>
      <c r="C1048471" s="265"/>
      <c r="D1048471" s="265"/>
      <c r="E1048471" s="198"/>
      <c r="G1048471" s="198"/>
      <c r="H1048471" s="198"/>
      <c r="I1048471" s="198"/>
      <c r="J1048471" s="198"/>
      <c r="K1048471" s="198"/>
      <c r="M1048471" s="198"/>
      <c r="N1048471" s="198"/>
      <c r="P1048471" s="2"/>
      <c r="U1048471" s="270"/>
      <c r="AA1048471" s="268"/>
      <c r="AC1048471" s="269"/>
    </row>
    <row r="1048472" spans="1:29" s="119" customFormat="1">
      <c r="A1048472" s="254"/>
      <c r="B1048472" s="198"/>
      <c r="C1048472" s="265"/>
      <c r="D1048472" s="265"/>
      <c r="E1048472" s="198"/>
      <c r="G1048472" s="198"/>
      <c r="H1048472" s="198"/>
      <c r="I1048472" s="198"/>
      <c r="J1048472" s="198"/>
      <c r="K1048472" s="198"/>
      <c r="M1048472" s="198"/>
      <c r="N1048472" s="198"/>
      <c r="P1048472" s="2"/>
      <c r="U1048472" s="270"/>
      <c r="AA1048472" s="268"/>
      <c r="AC1048472" s="269"/>
    </row>
    <row r="1048473" spans="1:29" s="119" customFormat="1">
      <c r="A1048473" s="254"/>
      <c r="B1048473" s="198"/>
      <c r="C1048473" s="265"/>
      <c r="D1048473" s="265"/>
      <c r="E1048473" s="198"/>
      <c r="G1048473" s="198"/>
      <c r="H1048473" s="198"/>
      <c r="I1048473" s="198"/>
      <c r="J1048473" s="198"/>
      <c r="K1048473" s="198"/>
      <c r="M1048473" s="198"/>
      <c r="N1048473" s="198"/>
      <c r="P1048473" s="2"/>
      <c r="U1048473" s="270"/>
      <c r="AA1048473" s="268"/>
      <c r="AC1048473" s="269"/>
    </row>
    <row r="1048474" spans="1:29" s="119" customFormat="1">
      <c r="A1048474" s="254"/>
      <c r="B1048474" s="198"/>
      <c r="C1048474" s="265"/>
      <c r="D1048474" s="265"/>
      <c r="E1048474" s="198"/>
      <c r="G1048474" s="198"/>
      <c r="H1048474" s="198"/>
      <c r="I1048474" s="198"/>
      <c r="J1048474" s="198"/>
      <c r="K1048474" s="198"/>
      <c r="M1048474" s="198"/>
      <c r="N1048474" s="198"/>
      <c r="P1048474" s="2"/>
      <c r="U1048474" s="270"/>
      <c r="AA1048474" s="268"/>
      <c r="AC1048474" s="269"/>
    </row>
    <row r="1048475" spans="1:29" s="119" customFormat="1">
      <c r="A1048475" s="254"/>
      <c r="B1048475" s="198"/>
      <c r="C1048475" s="265"/>
      <c r="D1048475" s="265"/>
      <c r="E1048475" s="198"/>
      <c r="G1048475" s="198"/>
      <c r="H1048475" s="198"/>
      <c r="I1048475" s="198"/>
      <c r="J1048475" s="198"/>
      <c r="K1048475" s="198"/>
      <c r="M1048475" s="198"/>
      <c r="N1048475" s="198"/>
      <c r="P1048475" s="2"/>
      <c r="U1048475" s="270"/>
      <c r="AA1048475" s="268"/>
      <c r="AC1048475" s="269"/>
    </row>
    <row r="1048476" spans="1:29" s="119" customFormat="1">
      <c r="A1048476" s="254"/>
      <c r="B1048476" s="198"/>
      <c r="C1048476" s="265"/>
      <c r="D1048476" s="265"/>
      <c r="E1048476" s="198"/>
      <c r="G1048476" s="198"/>
      <c r="H1048476" s="198"/>
      <c r="I1048476" s="198"/>
      <c r="J1048476" s="198"/>
      <c r="K1048476" s="198"/>
      <c r="M1048476" s="198"/>
      <c r="N1048476" s="198"/>
      <c r="P1048476" s="2"/>
      <c r="U1048476" s="270"/>
      <c r="AA1048476" s="268"/>
      <c r="AC1048476" s="269"/>
    </row>
    <row r="1048477" spans="1:29" s="119" customFormat="1">
      <c r="A1048477" s="254"/>
      <c r="B1048477" s="198"/>
      <c r="C1048477" s="265"/>
      <c r="D1048477" s="265"/>
      <c r="E1048477" s="198"/>
      <c r="G1048477" s="198"/>
      <c r="H1048477" s="198"/>
      <c r="I1048477" s="198"/>
      <c r="J1048477" s="198"/>
      <c r="K1048477" s="198"/>
      <c r="M1048477" s="198"/>
      <c r="N1048477" s="198"/>
      <c r="P1048477" s="2"/>
      <c r="U1048477" s="270"/>
      <c r="AA1048477" s="268"/>
      <c r="AC1048477" s="269"/>
    </row>
    <row r="1048478" spans="1:29" s="119" customFormat="1">
      <c r="A1048478" s="254"/>
      <c r="B1048478" s="198"/>
      <c r="C1048478" s="265"/>
      <c r="D1048478" s="265"/>
      <c r="E1048478" s="198"/>
      <c r="G1048478" s="198"/>
      <c r="H1048478" s="198"/>
      <c r="I1048478" s="198"/>
      <c r="J1048478" s="198"/>
      <c r="K1048478" s="198"/>
      <c r="M1048478" s="198"/>
      <c r="N1048478" s="198"/>
      <c r="P1048478" s="2"/>
      <c r="U1048478" s="270"/>
      <c r="AA1048478" s="268"/>
      <c r="AC1048478" s="269"/>
    </row>
    <row r="1048479" spans="1:29" s="119" customFormat="1">
      <c r="A1048479" s="254"/>
      <c r="B1048479" s="198"/>
      <c r="C1048479" s="265"/>
      <c r="D1048479" s="265"/>
      <c r="E1048479" s="198"/>
      <c r="G1048479" s="198"/>
      <c r="H1048479" s="198"/>
      <c r="I1048479" s="198"/>
      <c r="J1048479" s="198"/>
      <c r="K1048479" s="198"/>
      <c r="M1048479" s="198"/>
      <c r="N1048479" s="198"/>
      <c r="P1048479" s="2"/>
      <c r="U1048479" s="270"/>
      <c r="AA1048479" s="268"/>
      <c r="AC1048479" s="269"/>
    </row>
    <row r="1048480" spans="1:29" s="119" customFormat="1">
      <c r="A1048480" s="254"/>
      <c r="B1048480" s="198"/>
      <c r="C1048480" s="265"/>
      <c r="D1048480" s="265"/>
      <c r="E1048480" s="198"/>
      <c r="G1048480" s="198"/>
      <c r="H1048480" s="198"/>
      <c r="I1048480" s="198"/>
      <c r="J1048480" s="198"/>
      <c r="K1048480" s="198"/>
      <c r="M1048480" s="198"/>
      <c r="N1048480" s="198"/>
      <c r="P1048480" s="2"/>
      <c r="U1048480" s="270"/>
      <c r="AA1048480" s="268"/>
      <c r="AC1048480" s="269"/>
    </row>
    <row r="1048481" spans="1:29" s="119" customFormat="1">
      <c r="A1048481" s="254"/>
      <c r="B1048481" s="198"/>
      <c r="C1048481" s="265"/>
      <c r="D1048481" s="265"/>
      <c r="E1048481" s="198"/>
      <c r="G1048481" s="198"/>
      <c r="H1048481" s="198"/>
      <c r="I1048481" s="198"/>
      <c r="J1048481" s="198"/>
      <c r="K1048481" s="198"/>
      <c r="M1048481" s="198"/>
      <c r="N1048481" s="198"/>
      <c r="P1048481" s="2"/>
      <c r="U1048481" s="270"/>
      <c r="AA1048481" s="268"/>
      <c r="AC1048481" s="269"/>
    </row>
    <row r="1048482" spans="1:29" s="119" customFormat="1">
      <c r="A1048482" s="254"/>
      <c r="B1048482" s="198"/>
      <c r="C1048482" s="265"/>
      <c r="D1048482" s="265"/>
      <c r="E1048482" s="198"/>
      <c r="G1048482" s="198"/>
      <c r="H1048482" s="198"/>
      <c r="I1048482" s="198"/>
      <c r="J1048482" s="198"/>
      <c r="K1048482" s="198"/>
      <c r="M1048482" s="198"/>
      <c r="N1048482" s="198"/>
      <c r="P1048482" s="2"/>
      <c r="U1048482" s="270"/>
      <c r="AA1048482" s="268"/>
      <c r="AC1048482" s="269"/>
    </row>
    <row r="1048483" spans="1:29" s="119" customFormat="1">
      <c r="A1048483" s="254"/>
      <c r="B1048483" s="198"/>
      <c r="C1048483" s="265"/>
      <c r="D1048483" s="265"/>
      <c r="E1048483" s="198"/>
      <c r="G1048483" s="198"/>
      <c r="H1048483" s="198"/>
      <c r="I1048483" s="198"/>
      <c r="J1048483" s="198"/>
      <c r="K1048483" s="198"/>
      <c r="M1048483" s="198"/>
      <c r="N1048483" s="198"/>
      <c r="P1048483" s="2"/>
      <c r="U1048483" s="270"/>
      <c r="AA1048483" s="268"/>
      <c r="AC1048483" s="269"/>
    </row>
    <row r="1048484" spans="1:29" s="119" customFormat="1">
      <c r="A1048484" s="254"/>
      <c r="B1048484" s="198"/>
      <c r="C1048484" s="265"/>
      <c r="D1048484" s="265"/>
      <c r="E1048484" s="198"/>
      <c r="G1048484" s="198"/>
      <c r="H1048484" s="198"/>
      <c r="I1048484" s="198"/>
      <c r="J1048484" s="198"/>
      <c r="K1048484" s="198"/>
      <c r="M1048484" s="198"/>
      <c r="N1048484" s="198"/>
      <c r="P1048484" s="2"/>
      <c r="U1048484" s="270"/>
      <c r="AA1048484" s="268"/>
      <c r="AC1048484" s="269"/>
    </row>
    <row r="1048485" spans="1:29" s="119" customFormat="1">
      <c r="A1048485" s="254"/>
      <c r="B1048485" s="198"/>
      <c r="C1048485" s="265"/>
      <c r="D1048485" s="265"/>
      <c r="E1048485" s="198"/>
      <c r="G1048485" s="198"/>
      <c r="H1048485" s="198"/>
      <c r="I1048485" s="198"/>
      <c r="J1048485" s="198"/>
      <c r="K1048485" s="198"/>
      <c r="M1048485" s="198"/>
      <c r="N1048485" s="198"/>
      <c r="P1048485" s="2"/>
      <c r="U1048485" s="270"/>
      <c r="AA1048485" s="268"/>
      <c r="AC1048485" s="269"/>
    </row>
    <row r="1048486" spans="1:29" s="119" customFormat="1">
      <c r="A1048486" s="254"/>
      <c r="B1048486" s="198"/>
      <c r="C1048486" s="265"/>
      <c r="D1048486" s="265"/>
      <c r="E1048486" s="198"/>
      <c r="G1048486" s="198"/>
      <c r="H1048486" s="198"/>
      <c r="I1048486" s="198"/>
      <c r="J1048486" s="198"/>
      <c r="K1048486" s="198"/>
      <c r="M1048486" s="198"/>
      <c r="N1048486" s="198"/>
      <c r="P1048486" s="2"/>
      <c r="U1048486" s="270"/>
      <c r="AA1048486" s="268"/>
      <c r="AC1048486" s="269"/>
    </row>
    <row r="1048487" spans="1:29" s="119" customFormat="1">
      <c r="A1048487" s="254"/>
      <c r="B1048487" s="198"/>
      <c r="C1048487" s="265"/>
      <c r="D1048487" s="265"/>
      <c r="E1048487" s="198"/>
      <c r="G1048487" s="198"/>
      <c r="H1048487" s="198"/>
      <c r="I1048487" s="198"/>
      <c r="J1048487" s="198"/>
      <c r="K1048487" s="198"/>
      <c r="M1048487" s="198"/>
      <c r="N1048487" s="198"/>
      <c r="P1048487" s="2"/>
      <c r="U1048487" s="270"/>
      <c r="AA1048487" s="268"/>
      <c r="AC1048487" s="269"/>
    </row>
    <row r="1048488" spans="1:29" s="119" customFormat="1">
      <c r="A1048488" s="254"/>
      <c r="B1048488" s="198"/>
      <c r="C1048488" s="265"/>
      <c r="D1048488" s="265"/>
      <c r="E1048488" s="198"/>
      <c r="G1048488" s="198"/>
      <c r="H1048488" s="198"/>
      <c r="I1048488" s="198"/>
      <c r="J1048488" s="198"/>
      <c r="K1048488" s="198"/>
      <c r="M1048488" s="198"/>
      <c r="N1048488" s="198"/>
      <c r="P1048488" s="2"/>
      <c r="U1048488" s="270"/>
      <c r="AA1048488" s="268"/>
      <c r="AC1048488" s="269"/>
    </row>
    <row r="1048489" spans="1:29" s="119" customFormat="1">
      <c r="A1048489" s="254"/>
      <c r="B1048489" s="198"/>
      <c r="C1048489" s="265"/>
      <c r="D1048489" s="265"/>
      <c r="E1048489" s="198"/>
      <c r="G1048489" s="198"/>
      <c r="H1048489" s="198"/>
      <c r="I1048489" s="198"/>
      <c r="J1048489" s="198"/>
      <c r="K1048489" s="198"/>
      <c r="M1048489" s="198"/>
      <c r="N1048489" s="198"/>
      <c r="P1048489" s="2"/>
      <c r="U1048489" s="270"/>
      <c r="AA1048489" s="268"/>
      <c r="AC1048489" s="269"/>
    </row>
    <row r="1048490" spans="1:29" s="119" customFormat="1">
      <c r="A1048490" s="254"/>
      <c r="B1048490" s="198"/>
      <c r="C1048490" s="265"/>
      <c r="D1048490" s="265"/>
      <c r="E1048490" s="198"/>
      <c r="G1048490" s="198"/>
      <c r="H1048490" s="198"/>
      <c r="I1048490" s="198"/>
      <c r="J1048490" s="198"/>
      <c r="K1048490" s="198"/>
      <c r="M1048490" s="198"/>
      <c r="N1048490" s="198"/>
      <c r="P1048490" s="2"/>
      <c r="U1048490" s="270"/>
      <c r="AA1048490" s="268"/>
      <c r="AC1048490" s="269"/>
    </row>
    <row r="1048491" spans="1:29" s="119" customFormat="1">
      <c r="A1048491" s="254"/>
      <c r="B1048491" s="198"/>
      <c r="C1048491" s="265"/>
      <c r="D1048491" s="265"/>
      <c r="E1048491" s="198"/>
      <c r="G1048491" s="198"/>
      <c r="H1048491" s="198"/>
      <c r="I1048491" s="198"/>
      <c r="J1048491" s="198"/>
      <c r="K1048491" s="198"/>
      <c r="M1048491" s="198"/>
      <c r="N1048491" s="198"/>
      <c r="P1048491" s="2"/>
      <c r="U1048491" s="270"/>
      <c r="AA1048491" s="268"/>
      <c r="AC1048491" s="269"/>
    </row>
    <row r="1048492" spans="1:29" s="119" customFormat="1">
      <c r="A1048492" s="254"/>
      <c r="B1048492" s="198"/>
      <c r="C1048492" s="265"/>
      <c r="D1048492" s="265"/>
      <c r="E1048492" s="198"/>
      <c r="G1048492" s="198"/>
      <c r="H1048492" s="198"/>
      <c r="I1048492" s="198"/>
      <c r="J1048492" s="198"/>
      <c r="K1048492" s="198"/>
      <c r="M1048492" s="198"/>
      <c r="N1048492" s="198"/>
      <c r="P1048492" s="2"/>
      <c r="U1048492" s="270"/>
      <c r="AA1048492" s="268"/>
      <c r="AC1048492" s="269"/>
    </row>
  </sheetData>
  <sheetProtection algorithmName="SHA-512" hashValue="uA/ABBmUzFe371/+qz4HcVaRjEdWvjx4M0HDtb9omjhu1c6L2UPIFjYbAITmn7rYjQL2qLmpso4L6tcOHluuow==" saltValue="0Q4ZLTNOgWPLYGlX1OYACg==" spinCount="100000" sheet="1" objects="1" scenarios="1"/>
  <autoFilter ref="A4:AC313" xr:uid="{00000000-0001-0000-0100-000000000000}"/>
  <phoneticPr fontId="25" type="noConversion"/>
  <printOptions horizontalCentered="1"/>
  <pageMargins left="0" right="0.39370078740157483" top="0.74803149606299213" bottom="0.74803149606299213" header="0.31496062992125984" footer="0.31496062992125984"/>
  <pageSetup scale="65" fitToWidth="0" fitToHeight="0" orientation="landscape" r:id="rId1"/>
  <ignoredErrors>
    <ignoredError sqref="Q5:Q313 R3:AC3" formulaRange="1"/>
    <ignoredError sqref="B5:D31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37"/>
  <sheetViews>
    <sheetView zoomScale="80" zoomScaleNormal="80" workbookViewId="0">
      <pane xSplit="6" ySplit="2" topLeftCell="G9" activePane="bottomRight" state="frozen"/>
      <selection pane="topRight" activeCell="G1" sqref="G1"/>
      <selection pane="bottomLeft" activeCell="A3" sqref="A3"/>
      <selection pane="bottomRight"/>
    </sheetView>
  </sheetViews>
  <sheetFormatPr baseColWidth="10" defaultColWidth="11.42578125" defaultRowHeight="12.75"/>
  <cols>
    <col min="1" max="1" width="11.5703125" style="8" customWidth="1"/>
    <col min="2" max="2" width="8" style="8" customWidth="1"/>
    <col min="3" max="4" width="6.140625" style="8" customWidth="1"/>
    <col min="5" max="5" width="13.85546875" style="8" customWidth="1"/>
    <col min="6" max="6" width="50.28515625" style="8" customWidth="1"/>
    <col min="7" max="7" width="18.5703125" style="8" customWidth="1"/>
    <col min="8" max="9" width="11.42578125" style="8" customWidth="1"/>
    <col min="10" max="10" width="16.42578125" style="8" customWidth="1"/>
    <col min="11" max="12" width="14.28515625" style="8" customWidth="1"/>
    <col min="13" max="13" width="15.5703125" style="8" customWidth="1"/>
    <col min="14" max="15" width="14.28515625" style="8" customWidth="1"/>
    <col min="16" max="16" width="15" style="8" customWidth="1"/>
    <col min="17" max="19" width="14.28515625" style="8" customWidth="1"/>
    <col min="20" max="20" width="17.7109375" style="14" bestFit="1" customWidth="1"/>
    <col min="21" max="21" width="15.5703125" style="204" bestFit="1" customWidth="1"/>
    <col min="22" max="16384" width="11.42578125" style="8"/>
  </cols>
  <sheetData>
    <row r="1" spans="1:21" ht="16.5" thickBot="1">
      <c r="A1" s="259" t="s">
        <v>633</v>
      </c>
      <c r="B1" s="193"/>
      <c r="C1" s="193"/>
      <c r="D1" s="193"/>
      <c r="E1" s="193"/>
      <c r="F1" s="193"/>
      <c r="G1" s="193"/>
      <c r="H1" s="193"/>
      <c r="I1" s="327">
        <f>SUBTOTAL(9,I3:I110)</f>
        <v>0</v>
      </c>
      <c r="J1" s="327">
        <f>SUM(J3:J102)</f>
        <v>178846.51199999999</v>
      </c>
      <c r="K1" s="327">
        <f t="shared" ref="K1:U1" si="0">SUM(K3:K102)</f>
        <v>491832.06</v>
      </c>
      <c r="L1" s="327">
        <f t="shared" si="0"/>
        <v>0</v>
      </c>
      <c r="M1" s="327">
        <f t="shared" si="0"/>
        <v>0</v>
      </c>
      <c r="N1" s="327">
        <f t="shared" si="0"/>
        <v>0</v>
      </c>
      <c r="O1" s="327">
        <f t="shared" si="0"/>
        <v>0</v>
      </c>
      <c r="P1" s="327">
        <f t="shared" si="0"/>
        <v>0</v>
      </c>
      <c r="Q1" s="327">
        <f t="shared" si="0"/>
        <v>0</v>
      </c>
      <c r="R1" s="327">
        <f t="shared" si="0"/>
        <v>0</v>
      </c>
      <c r="S1" s="327">
        <f t="shared" si="0"/>
        <v>0</v>
      </c>
      <c r="T1" s="327">
        <f t="shared" si="0"/>
        <v>0</v>
      </c>
      <c r="U1" s="327">
        <f t="shared" si="0"/>
        <v>670678.57199999993</v>
      </c>
    </row>
    <row r="2" spans="1:21" ht="38.25">
      <c r="A2" s="97" t="s">
        <v>634</v>
      </c>
      <c r="B2" s="98" t="s">
        <v>135</v>
      </c>
      <c r="C2" s="98" t="s">
        <v>5</v>
      </c>
      <c r="D2" s="98" t="s">
        <v>136</v>
      </c>
      <c r="E2" s="99" t="s">
        <v>137</v>
      </c>
      <c r="F2" s="99" t="s">
        <v>138</v>
      </c>
      <c r="G2" s="99" t="s">
        <v>76</v>
      </c>
      <c r="H2" s="325" t="s">
        <v>142</v>
      </c>
      <c r="I2" s="328">
        <v>46023</v>
      </c>
      <c r="J2" s="329">
        <v>46054</v>
      </c>
      <c r="K2" s="329">
        <v>46082</v>
      </c>
      <c r="L2" s="329">
        <v>46113</v>
      </c>
      <c r="M2" s="329">
        <v>46143</v>
      </c>
      <c r="N2" s="329">
        <v>46174</v>
      </c>
      <c r="O2" s="329">
        <v>46204</v>
      </c>
      <c r="P2" s="329">
        <v>46235</v>
      </c>
      <c r="Q2" s="329">
        <v>46266</v>
      </c>
      <c r="R2" s="329">
        <v>46296</v>
      </c>
      <c r="S2" s="329">
        <v>46327</v>
      </c>
      <c r="T2" s="330">
        <v>46357</v>
      </c>
      <c r="U2" s="340" t="s">
        <v>635</v>
      </c>
    </row>
    <row r="3" spans="1:21" ht="26.25" customHeight="1">
      <c r="A3" s="182">
        <v>40009018</v>
      </c>
      <c r="B3" s="10" t="s">
        <v>442</v>
      </c>
      <c r="C3" s="11" t="s">
        <v>27</v>
      </c>
      <c r="D3" s="10" t="s">
        <v>636</v>
      </c>
      <c r="E3" s="12" t="s">
        <v>148</v>
      </c>
      <c r="F3" s="229" t="s">
        <v>637</v>
      </c>
      <c r="G3" s="232" t="s">
        <v>83</v>
      </c>
      <c r="H3" s="326">
        <v>87467</v>
      </c>
      <c r="I3" s="331"/>
      <c r="J3" s="240"/>
      <c r="K3" s="239"/>
      <c r="L3" s="241"/>
      <c r="M3" s="239"/>
      <c r="N3" s="239"/>
      <c r="O3" s="239"/>
      <c r="P3" s="240"/>
      <c r="Q3" s="239"/>
      <c r="R3" s="239"/>
      <c r="S3" s="242"/>
      <c r="T3" s="332"/>
      <c r="U3" s="341">
        <f>SUM(I3:T3)</f>
        <v>0</v>
      </c>
    </row>
    <row r="4" spans="1:21" ht="24" customHeight="1">
      <c r="A4" s="182">
        <v>40024661</v>
      </c>
      <c r="B4" s="10" t="s">
        <v>442</v>
      </c>
      <c r="C4" s="11" t="s">
        <v>27</v>
      </c>
      <c r="D4" s="10" t="s">
        <v>636</v>
      </c>
      <c r="E4" s="12" t="s">
        <v>148</v>
      </c>
      <c r="F4" s="229" t="s">
        <v>638</v>
      </c>
      <c r="G4" s="232" t="s">
        <v>94</v>
      </c>
      <c r="H4" s="326">
        <v>60000</v>
      </c>
      <c r="I4" s="331"/>
      <c r="J4" s="240"/>
      <c r="K4" s="239"/>
      <c r="L4" s="241"/>
      <c r="M4" s="239"/>
      <c r="N4" s="239"/>
      <c r="O4" s="239"/>
      <c r="P4" s="240"/>
      <c r="Q4" s="239"/>
      <c r="R4" s="239"/>
      <c r="S4" s="243"/>
      <c r="T4" s="332"/>
      <c r="U4" s="341">
        <f t="shared" ref="U4:U67" si="1">SUM(I4:T4)</f>
        <v>0</v>
      </c>
    </row>
    <row r="5" spans="1:21" ht="22.5">
      <c r="A5" s="182">
        <v>40024819</v>
      </c>
      <c r="B5" s="10" t="s">
        <v>442</v>
      </c>
      <c r="C5" s="11" t="s">
        <v>27</v>
      </c>
      <c r="D5" s="10" t="s">
        <v>636</v>
      </c>
      <c r="E5" s="12" t="s">
        <v>148</v>
      </c>
      <c r="F5" s="230" t="s">
        <v>639</v>
      </c>
      <c r="G5" s="232" t="s">
        <v>88</v>
      </c>
      <c r="H5" s="326">
        <v>106866</v>
      </c>
      <c r="I5" s="331"/>
      <c r="J5" s="240"/>
      <c r="K5" s="239"/>
      <c r="L5" s="241"/>
      <c r="M5" s="239"/>
      <c r="N5" s="239"/>
      <c r="O5" s="239"/>
      <c r="P5" s="240"/>
      <c r="Q5" s="239"/>
      <c r="R5" s="239"/>
      <c r="S5" s="242"/>
      <c r="T5" s="332"/>
      <c r="U5" s="341">
        <f t="shared" si="1"/>
        <v>0</v>
      </c>
    </row>
    <row r="6" spans="1:21" ht="22.5">
      <c r="A6" s="182">
        <v>40024767</v>
      </c>
      <c r="B6" s="10" t="s">
        <v>442</v>
      </c>
      <c r="C6" s="11" t="s">
        <v>27</v>
      </c>
      <c r="D6" s="10" t="s">
        <v>636</v>
      </c>
      <c r="E6" s="12" t="s">
        <v>148</v>
      </c>
      <c r="F6" s="230" t="s">
        <v>640</v>
      </c>
      <c r="G6" s="232" t="s">
        <v>90</v>
      </c>
      <c r="H6" s="326">
        <v>97339</v>
      </c>
      <c r="I6" s="331"/>
      <c r="J6" s="240"/>
      <c r="K6" s="239"/>
      <c r="L6" s="241"/>
      <c r="M6" s="239"/>
      <c r="N6" s="239"/>
      <c r="O6" s="239"/>
      <c r="P6" s="240"/>
      <c r="Q6" s="239"/>
      <c r="R6" s="239"/>
      <c r="S6" s="242"/>
      <c r="T6" s="332"/>
      <c r="U6" s="341">
        <f t="shared" si="1"/>
        <v>0</v>
      </c>
    </row>
    <row r="7" spans="1:21" ht="24" customHeight="1">
      <c r="A7" s="182">
        <v>40024446</v>
      </c>
      <c r="B7" s="10" t="s">
        <v>442</v>
      </c>
      <c r="C7" s="11" t="s">
        <v>27</v>
      </c>
      <c r="D7" s="10" t="s">
        <v>636</v>
      </c>
      <c r="E7" s="12" t="s">
        <v>148</v>
      </c>
      <c r="F7" s="230" t="s">
        <v>641</v>
      </c>
      <c r="G7" s="232" t="s">
        <v>81</v>
      </c>
      <c r="H7" s="326">
        <v>38346</v>
      </c>
      <c r="I7" s="331"/>
      <c r="J7" s="240"/>
      <c r="K7" s="239"/>
      <c r="L7" s="241"/>
      <c r="M7" s="239"/>
      <c r="N7" s="239"/>
      <c r="O7" s="239"/>
      <c r="P7" s="240"/>
      <c r="Q7" s="239"/>
      <c r="R7" s="239"/>
      <c r="S7" s="242"/>
      <c r="T7" s="332"/>
      <c r="U7" s="341">
        <f t="shared" si="1"/>
        <v>0</v>
      </c>
    </row>
    <row r="8" spans="1:21" ht="25.5" customHeight="1">
      <c r="A8" s="182">
        <v>40024791</v>
      </c>
      <c r="B8" s="10" t="s">
        <v>442</v>
      </c>
      <c r="C8" s="11" t="s">
        <v>27</v>
      </c>
      <c r="D8" s="10" t="s">
        <v>636</v>
      </c>
      <c r="E8" s="12" t="s">
        <v>148</v>
      </c>
      <c r="F8" s="230" t="s">
        <v>642</v>
      </c>
      <c r="G8" s="232" t="s">
        <v>84</v>
      </c>
      <c r="H8" s="326">
        <v>110161</v>
      </c>
      <c r="I8" s="331"/>
      <c r="J8" s="240"/>
      <c r="K8" s="239">
        <v>28307.287</v>
      </c>
      <c r="L8" s="241"/>
      <c r="M8" s="239"/>
      <c r="N8" s="239"/>
      <c r="O8" s="239"/>
      <c r="P8" s="240"/>
      <c r="Q8" s="239"/>
      <c r="R8" s="239"/>
      <c r="S8" s="242"/>
      <c r="T8" s="332"/>
      <c r="U8" s="341">
        <f t="shared" si="1"/>
        <v>28307.287</v>
      </c>
    </row>
    <row r="9" spans="1:21" ht="22.5">
      <c r="A9" s="182">
        <v>40022408</v>
      </c>
      <c r="B9" s="10" t="s">
        <v>442</v>
      </c>
      <c r="C9" s="11" t="s">
        <v>27</v>
      </c>
      <c r="D9" s="10" t="s">
        <v>636</v>
      </c>
      <c r="E9" s="12" t="s">
        <v>148</v>
      </c>
      <c r="F9" s="231" t="s">
        <v>643</v>
      </c>
      <c r="G9" s="232" t="s">
        <v>80</v>
      </c>
      <c r="H9" s="326">
        <v>99339</v>
      </c>
      <c r="I9" s="331"/>
      <c r="J9" s="240"/>
      <c r="K9" s="239"/>
      <c r="L9" s="241"/>
      <c r="M9" s="239"/>
      <c r="N9" s="239"/>
      <c r="O9" s="239"/>
      <c r="P9" s="240"/>
      <c r="Q9" s="239"/>
      <c r="R9" s="239"/>
      <c r="S9" s="243"/>
      <c r="T9" s="332"/>
      <c r="U9" s="341">
        <f t="shared" si="1"/>
        <v>0</v>
      </c>
    </row>
    <row r="10" spans="1:21" ht="22.5">
      <c r="A10" s="182">
        <v>40030941</v>
      </c>
      <c r="B10" s="10" t="s">
        <v>442</v>
      </c>
      <c r="C10" s="11" t="s">
        <v>27</v>
      </c>
      <c r="D10" s="10" t="s">
        <v>636</v>
      </c>
      <c r="E10" s="12" t="s">
        <v>148</v>
      </c>
      <c r="F10" s="231" t="s">
        <v>644</v>
      </c>
      <c r="G10" s="232" t="s">
        <v>81</v>
      </c>
      <c r="H10" s="326">
        <v>93252</v>
      </c>
      <c r="I10" s="331"/>
      <c r="J10" s="240"/>
      <c r="K10" s="239"/>
      <c r="L10" s="241"/>
      <c r="M10" s="239"/>
      <c r="N10" s="239"/>
      <c r="O10" s="239"/>
      <c r="P10" s="240"/>
      <c r="Q10" s="239"/>
      <c r="R10" s="239"/>
      <c r="S10" s="242"/>
      <c r="T10" s="332"/>
      <c r="U10" s="341">
        <f t="shared" si="1"/>
        <v>0</v>
      </c>
    </row>
    <row r="11" spans="1:21" ht="27" customHeight="1">
      <c r="A11" s="182">
        <v>40024485</v>
      </c>
      <c r="B11" s="10" t="s">
        <v>442</v>
      </c>
      <c r="C11" s="11" t="s">
        <v>27</v>
      </c>
      <c r="D11" s="10" t="s">
        <v>636</v>
      </c>
      <c r="E11" s="12" t="s">
        <v>148</v>
      </c>
      <c r="F11" s="233" t="s">
        <v>645</v>
      </c>
      <c r="G11" s="232" t="s">
        <v>79</v>
      </c>
      <c r="H11" s="326">
        <v>73685</v>
      </c>
      <c r="I11" s="331"/>
      <c r="J11" s="240"/>
      <c r="K11" s="239"/>
      <c r="L11" s="241"/>
      <c r="M11" s="239"/>
      <c r="N11" s="239"/>
      <c r="O11" s="239"/>
      <c r="P11" s="240"/>
      <c r="Q11" s="239"/>
      <c r="R11" s="239"/>
      <c r="S11" s="243"/>
      <c r="T11" s="332"/>
      <c r="U11" s="341">
        <f t="shared" si="1"/>
        <v>0</v>
      </c>
    </row>
    <row r="12" spans="1:21" ht="30" customHeight="1">
      <c r="A12" s="182">
        <v>40008920</v>
      </c>
      <c r="B12" s="10" t="s">
        <v>442</v>
      </c>
      <c r="C12" s="11" t="s">
        <v>27</v>
      </c>
      <c r="D12" s="10" t="s">
        <v>636</v>
      </c>
      <c r="E12" s="12" t="s">
        <v>148</v>
      </c>
      <c r="F12" s="175" t="s">
        <v>646</v>
      </c>
      <c r="G12" s="232" t="s">
        <v>79</v>
      </c>
      <c r="H12" s="326">
        <v>102994</v>
      </c>
      <c r="I12" s="331"/>
      <c r="J12" s="240"/>
      <c r="K12" s="239"/>
      <c r="L12" s="241"/>
      <c r="M12" s="239"/>
      <c r="N12" s="239"/>
      <c r="O12" s="239"/>
      <c r="P12" s="240"/>
      <c r="Q12" s="239"/>
      <c r="R12" s="239"/>
      <c r="S12" s="242"/>
      <c r="T12" s="332"/>
      <c r="U12" s="341">
        <f t="shared" si="1"/>
        <v>0</v>
      </c>
    </row>
    <row r="13" spans="1:21" ht="24" customHeight="1">
      <c r="A13" s="182">
        <v>40024665</v>
      </c>
      <c r="B13" s="10" t="s">
        <v>442</v>
      </c>
      <c r="C13" s="11" t="s">
        <v>27</v>
      </c>
      <c r="D13" s="10" t="s">
        <v>636</v>
      </c>
      <c r="E13" s="12" t="s">
        <v>148</v>
      </c>
      <c r="F13" s="230" t="s">
        <v>647</v>
      </c>
      <c r="G13" s="232" t="s">
        <v>94</v>
      </c>
      <c r="H13" s="326">
        <v>95367</v>
      </c>
      <c r="I13" s="331"/>
      <c r="J13" s="240"/>
      <c r="K13" s="239"/>
      <c r="L13" s="241"/>
      <c r="M13" s="239"/>
      <c r="N13" s="239"/>
      <c r="O13" s="239"/>
      <c r="P13" s="240"/>
      <c r="Q13" s="239"/>
      <c r="R13" s="239"/>
      <c r="S13" s="242"/>
      <c r="T13" s="332"/>
      <c r="U13" s="341">
        <f t="shared" si="1"/>
        <v>0</v>
      </c>
    </row>
    <row r="14" spans="1:21" ht="37.5" customHeight="1">
      <c r="A14" s="182">
        <v>40040377</v>
      </c>
      <c r="B14" s="10" t="s">
        <v>442</v>
      </c>
      <c r="C14" s="11" t="s">
        <v>27</v>
      </c>
      <c r="D14" s="10" t="s">
        <v>636</v>
      </c>
      <c r="E14" s="12" t="s">
        <v>148</v>
      </c>
      <c r="F14" s="230" t="s">
        <v>648</v>
      </c>
      <c r="G14" s="232" t="s">
        <v>88</v>
      </c>
      <c r="H14" s="326">
        <v>128699</v>
      </c>
      <c r="I14" s="331"/>
      <c r="J14" s="240"/>
      <c r="K14" s="239"/>
      <c r="L14" s="241"/>
      <c r="M14" s="239"/>
      <c r="N14" s="239"/>
      <c r="O14" s="239"/>
      <c r="P14" s="240"/>
      <c r="Q14" s="239"/>
      <c r="R14" s="239"/>
      <c r="S14" s="242"/>
      <c r="T14" s="332"/>
      <c r="U14" s="341">
        <f t="shared" si="1"/>
        <v>0</v>
      </c>
    </row>
    <row r="15" spans="1:21" ht="22.5">
      <c r="A15" s="182">
        <v>40040384</v>
      </c>
      <c r="B15" s="10" t="s">
        <v>442</v>
      </c>
      <c r="C15" s="11" t="s">
        <v>27</v>
      </c>
      <c r="D15" s="10" t="s">
        <v>636</v>
      </c>
      <c r="E15" s="12" t="s">
        <v>148</v>
      </c>
      <c r="F15" s="233" t="s">
        <v>649</v>
      </c>
      <c r="G15" s="232" t="s">
        <v>88</v>
      </c>
      <c r="H15" s="326">
        <v>123902</v>
      </c>
      <c r="I15" s="331"/>
      <c r="J15" s="240"/>
      <c r="K15" s="239"/>
      <c r="L15" s="241"/>
      <c r="M15" s="239"/>
      <c r="N15" s="239"/>
      <c r="O15" s="239"/>
      <c r="P15" s="240"/>
      <c r="Q15" s="239"/>
      <c r="R15" s="239"/>
      <c r="S15" s="242"/>
      <c r="T15" s="332"/>
      <c r="U15" s="341">
        <f t="shared" si="1"/>
        <v>0</v>
      </c>
    </row>
    <row r="16" spans="1:21" ht="22.5" customHeight="1">
      <c r="A16" s="182">
        <v>40042652</v>
      </c>
      <c r="B16" s="10" t="s">
        <v>442</v>
      </c>
      <c r="C16" s="11" t="s">
        <v>27</v>
      </c>
      <c r="D16" s="10" t="s">
        <v>636</v>
      </c>
      <c r="E16" s="12" t="s">
        <v>148</v>
      </c>
      <c r="F16" s="233" t="s">
        <v>650</v>
      </c>
      <c r="G16" s="232" t="s">
        <v>91</v>
      </c>
      <c r="H16" s="326">
        <v>64797</v>
      </c>
      <c r="I16" s="331"/>
      <c r="J16" s="240"/>
      <c r="K16" s="239"/>
      <c r="L16" s="241"/>
      <c r="M16" s="239"/>
      <c r="N16" s="239"/>
      <c r="O16" s="239"/>
      <c r="P16" s="240"/>
      <c r="Q16" s="239"/>
      <c r="R16" s="239"/>
      <c r="S16" s="242"/>
      <c r="T16" s="332"/>
      <c r="U16" s="341">
        <f t="shared" si="1"/>
        <v>0</v>
      </c>
    </row>
    <row r="17" spans="1:21" ht="22.5">
      <c r="A17" s="182">
        <v>40042912</v>
      </c>
      <c r="B17" s="10" t="s">
        <v>442</v>
      </c>
      <c r="C17" s="11" t="s">
        <v>27</v>
      </c>
      <c r="D17" s="10" t="s">
        <v>636</v>
      </c>
      <c r="E17" s="12" t="s">
        <v>148</v>
      </c>
      <c r="F17" s="233" t="s">
        <v>651</v>
      </c>
      <c r="G17" s="232" t="s">
        <v>79</v>
      </c>
      <c r="H17" s="326">
        <v>92653</v>
      </c>
      <c r="I17" s="331"/>
      <c r="J17" s="240"/>
      <c r="K17" s="239"/>
      <c r="L17" s="241"/>
      <c r="M17" s="239"/>
      <c r="N17" s="239"/>
      <c r="O17" s="239"/>
      <c r="P17" s="240"/>
      <c r="Q17" s="239"/>
      <c r="R17" s="239"/>
      <c r="S17" s="242"/>
      <c r="T17" s="332"/>
      <c r="U17" s="341">
        <f t="shared" si="1"/>
        <v>0</v>
      </c>
    </row>
    <row r="18" spans="1:21" ht="23.25" customHeight="1">
      <c r="A18" s="182">
        <v>40042924</v>
      </c>
      <c r="B18" s="10" t="s">
        <v>442</v>
      </c>
      <c r="C18" s="11" t="s">
        <v>27</v>
      </c>
      <c r="D18" s="10" t="s">
        <v>636</v>
      </c>
      <c r="E18" s="12" t="s">
        <v>148</v>
      </c>
      <c r="F18" s="175" t="s">
        <v>652</v>
      </c>
      <c r="G18" s="232" t="s">
        <v>80</v>
      </c>
      <c r="H18" s="326">
        <v>108725</v>
      </c>
      <c r="I18" s="331"/>
      <c r="J18" s="240">
        <v>50925.402000000002</v>
      </c>
      <c r="K18" s="239"/>
      <c r="L18" s="241"/>
      <c r="M18" s="239"/>
      <c r="N18" s="239"/>
      <c r="O18" s="239"/>
      <c r="P18" s="240"/>
      <c r="Q18" s="239"/>
      <c r="R18" s="239"/>
      <c r="S18" s="242"/>
      <c r="T18" s="332"/>
      <c r="U18" s="341">
        <f t="shared" si="1"/>
        <v>50925.402000000002</v>
      </c>
    </row>
    <row r="19" spans="1:21" ht="26.25" customHeight="1">
      <c r="A19" s="182">
        <v>40043580</v>
      </c>
      <c r="B19" s="10" t="s">
        <v>442</v>
      </c>
      <c r="C19" s="11" t="s">
        <v>27</v>
      </c>
      <c r="D19" s="10" t="s">
        <v>636</v>
      </c>
      <c r="E19" s="12" t="s">
        <v>148</v>
      </c>
      <c r="F19" s="230" t="s">
        <v>653</v>
      </c>
      <c r="G19" s="232" t="s">
        <v>84</v>
      </c>
      <c r="H19" s="326">
        <v>50726</v>
      </c>
      <c r="I19" s="331"/>
      <c r="J19" s="240"/>
      <c r="K19" s="239"/>
      <c r="L19" s="241"/>
      <c r="M19" s="239"/>
      <c r="N19" s="239"/>
      <c r="O19" s="239"/>
      <c r="P19" s="240"/>
      <c r="Q19" s="239"/>
      <c r="R19" s="239"/>
      <c r="S19" s="242"/>
      <c r="T19" s="332"/>
      <c r="U19" s="341">
        <f t="shared" si="1"/>
        <v>0</v>
      </c>
    </row>
    <row r="20" spans="1:21" ht="27" customHeight="1">
      <c r="A20" s="182">
        <v>40044387</v>
      </c>
      <c r="B20" s="10" t="s">
        <v>442</v>
      </c>
      <c r="C20" s="11" t="s">
        <v>27</v>
      </c>
      <c r="D20" s="10" t="s">
        <v>636</v>
      </c>
      <c r="E20" s="12" t="s">
        <v>148</v>
      </c>
      <c r="F20" s="230" t="s">
        <v>654</v>
      </c>
      <c r="G20" s="232" t="s">
        <v>81</v>
      </c>
      <c r="H20" s="326">
        <v>160614</v>
      </c>
      <c r="I20" s="331"/>
      <c r="J20" s="240"/>
      <c r="K20" s="239"/>
      <c r="L20" s="241"/>
      <c r="M20" s="239"/>
      <c r="N20" s="239"/>
      <c r="O20" s="239"/>
      <c r="P20" s="240"/>
      <c r="Q20" s="239"/>
      <c r="R20" s="239"/>
      <c r="S20" s="242"/>
      <c r="T20" s="332"/>
      <c r="U20" s="341">
        <f t="shared" si="1"/>
        <v>0</v>
      </c>
    </row>
    <row r="21" spans="1:21" ht="21" customHeight="1">
      <c r="A21" s="182">
        <v>40046413</v>
      </c>
      <c r="B21" s="10" t="s">
        <v>442</v>
      </c>
      <c r="C21" s="11" t="s">
        <v>27</v>
      </c>
      <c r="D21" s="10" t="s">
        <v>636</v>
      </c>
      <c r="E21" s="12" t="s">
        <v>148</v>
      </c>
      <c r="F21" s="231" t="s">
        <v>655</v>
      </c>
      <c r="G21" s="232" t="s">
        <v>83</v>
      </c>
      <c r="H21" s="326">
        <v>135999</v>
      </c>
      <c r="I21" s="331"/>
      <c r="J21" s="240"/>
      <c r="K21" s="239"/>
      <c r="L21" s="241"/>
      <c r="M21" s="239"/>
      <c r="N21" s="239"/>
      <c r="O21" s="239"/>
      <c r="P21" s="240"/>
      <c r="Q21" s="239"/>
      <c r="R21" s="239"/>
      <c r="S21" s="242"/>
      <c r="T21" s="332"/>
      <c r="U21" s="341">
        <f t="shared" si="1"/>
        <v>0</v>
      </c>
    </row>
    <row r="22" spans="1:21" ht="26.25" customHeight="1">
      <c r="A22" s="182">
        <v>40046557</v>
      </c>
      <c r="B22" s="10" t="s">
        <v>442</v>
      </c>
      <c r="C22" s="11" t="s">
        <v>27</v>
      </c>
      <c r="D22" s="10" t="s">
        <v>636</v>
      </c>
      <c r="E22" s="12" t="s">
        <v>148</v>
      </c>
      <c r="F22" s="233" t="s">
        <v>656</v>
      </c>
      <c r="G22" s="232" t="s">
        <v>97</v>
      </c>
      <c r="H22" s="326">
        <v>136105</v>
      </c>
      <c r="I22" s="331"/>
      <c r="J22" s="240"/>
      <c r="K22" s="239"/>
      <c r="L22" s="241"/>
      <c r="M22" s="239"/>
      <c r="N22" s="239"/>
      <c r="O22" s="239"/>
      <c r="P22" s="240"/>
      <c r="Q22" s="239"/>
      <c r="R22" s="239"/>
      <c r="S22" s="242"/>
      <c r="T22" s="332"/>
      <c r="U22" s="341">
        <f t="shared" si="1"/>
        <v>0</v>
      </c>
    </row>
    <row r="23" spans="1:21" ht="24.75" customHeight="1">
      <c r="A23" s="182">
        <v>40044142</v>
      </c>
      <c r="B23" s="10" t="s">
        <v>442</v>
      </c>
      <c r="C23" s="11" t="s">
        <v>27</v>
      </c>
      <c r="D23" s="10" t="s">
        <v>636</v>
      </c>
      <c r="E23" s="12" t="s">
        <v>148</v>
      </c>
      <c r="F23" s="231" t="s">
        <v>657</v>
      </c>
      <c r="G23" s="232" t="s">
        <v>90</v>
      </c>
      <c r="H23" s="326">
        <v>123911</v>
      </c>
      <c r="I23" s="331"/>
      <c r="J23" s="240"/>
      <c r="K23" s="239"/>
      <c r="L23" s="241"/>
      <c r="M23" s="239"/>
      <c r="N23" s="239"/>
      <c r="O23" s="239"/>
      <c r="P23" s="240"/>
      <c r="Q23" s="239"/>
      <c r="R23" s="239"/>
      <c r="S23" s="242"/>
      <c r="T23" s="332"/>
      <c r="U23" s="341">
        <f t="shared" si="1"/>
        <v>0</v>
      </c>
    </row>
    <row r="24" spans="1:21" ht="23.25" customHeight="1">
      <c r="A24" s="182">
        <v>40045932</v>
      </c>
      <c r="B24" s="10" t="s">
        <v>442</v>
      </c>
      <c r="C24" s="11" t="s">
        <v>27</v>
      </c>
      <c r="D24" s="10" t="s">
        <v>636</v>
      </c>
      <c r="E24" s="12" t="s">
        <v>148</v>
      </c>
      <c r="F24" s="233" t="s">
        <v>658</v>
      </c>
      <c r="G24" s="232" t="s">
        <v>82</v>
      </c>
      <c r="H24" s="326">
        <v>69093</v>
      </c>
      <c r="I24" s="331"/>
      <c r="J24" s="240"/>
      <c r="K24" s="239"/>
      <c r="L24" s="241"/>
      <c r="M24" s="239"/>
      <c r="N24" s="239"/>
      <c r="O24" s="239"/>
      <c r="P24" s="240"/>
      <c r="Q24" s="239"/>
      <c r="R24" s="239"/>
      <c r="S24" s="242"/>
      <c r="T24" s="332"/>
      <c r="U24" s="341">
        <f t="shared" si="1"/>
        <v>0</v>
      </c>
    </row>
    <row r="25" spans="1:21" ht="30" customHeight="1">
      <c r="A25" s="182">
        <v>40046990</v>
      </c>
      <c r="B25" s="10" t="s">
        <v>442</v>
      </c>
      <c r="C25" s="11" t="s">
        <v>27</v>
      </c>
      <c r="D25" s="10" t="s">
        <v>636</v>
      </c>
      <c r="E25" s="12" t="s">
        <v>148</v>
      </c>
      <c r="F25" s="234" t="s">
        <v>659</v>
      </c>
      <c r="G25" s="232" t="s">
        <v>95</v>
      </c>
      <c r="H25" s="326">
        <v>119472</v>
      </c>
      <c r="I25" s="331"/>
      <c r="J25" s="240"/>
      <c r="K25" s="239"/>
      <c r="L25" s="241"/>
      <c r="M25" s="239"/>
      <c r="N25" s="239"/>
      <c r="O25" s="239"/>
      <c r="P25" s="240"/>
      <c r="Q25" s="239"/>
      <c r="R25" s="239"/>
      <c r="S25" s="242"/>
      <c r="T25" s="332"/>
      <c r="U25" s="341">
        <f t="shared" si="1"/>
        <v>0</v>
      </c>
    </row>
    <row r="26" spans="1:21" ht="22.5">
      <c r="A26" s="182">
        <v>40047111</v>
      </c>
      <c r="B26" s="10" t="s">
        <v>442</v>
      </c>
      <c r="C26" s="11" t="s">
        <v>27</v>
      </c>
      <c r="D26" s="10" t="s">
        <v>636</v>
      </c>
      <c r="E26" s="12" t="s">
        <v>148</v>
      </c>
      <c r="F26" s="235" t="s">
        <v>660</v>
      </c>
      <c r="G26" s="232" t="s">
        <v>96</v>
      </c>
      <c r="H26" s="326">
        <v>61174</v>
      </c>
      <c r="I26" s="331"/>
      <c r="J26" s="240"/>
      <c r="K26" s="239"/>
      <c r="L26" s="241"/>
      <c r="M26" s="239"/>
      <c r="N26" s="239"/>
      <c r="O26" s="239"/>
      <c r="P26" s="240"/>
      <c r="Q26" s="239"/>
      <c r="R26" s="239"/>
      <c r="S26" s="242"/>
      <c r="T26" s="332"/>
      <c r="U26" s="341">
        <f t="shared" si="1"/>
        <v>0</v>
      </c>
    </row>
    <row r="27" spans="1:21" ht="22.5" customHeight="1">
      <c r="A27" s="182">
        <v>40046267</v>
      </c>
      <c r="B27" s="10" t="s">
        <v>442</v>
      </c>
      <c r="C27" s="11" t="s">
        <v>27</v>
      </c>
      <c r="D27" s="10" t="s">
        <v>636</v>
      </c>
      <c r="E27" s="12" t="s">
        <v>148</v>
      </c>
      <c r="F27" s="237" t="s">
        <v>661</v>
      </c>
      <c r="G27" s="238" t="s">
        <v>83</v>
      </c>
      <c r="H27" s="326">
        <v>103109</v>
      </c>
      <c r="I27" s="331"/>
      <c r="J27" s="240"/>
      <c r="K27" s="239"/>
      <c r="L27" s="241"/>
      <c r="M27" s="239"/>
      <c r="N27" s="239"/>
      <c r="O27" s="239"/>
      <c r="P27" s="240"/>
      <c r="Q27" s="239"/>
      <c r="R27" s="239"/>
      <c r="S27" s="242"/>
      <c r="T27" s="332"/>
      <c r="U27" s="341">
        <f t="shared" si="1"/>
        <v>0</v>
      </c>
    </row>
    <row r="28" spans="1:21" ht="22.5">
      <c r="A28" s="182">
        <v>40053029</v>
      </c>
      <c r="B28" s="10" t="s">
        <v>442</v>
      </c>
      <c r="C28" s="11" t="s">
        <v>27</v>
      </c>
      <c r="D28" s="10" t="s">
        <v>636</v>
      </c>
      <c r="E28" s="12" t="s">
        <v>148</v>
      </c>
      <c r="F28" s="237" t="s">
        <v>662</v>
      </c>
      <c r="G28" s="238" t="s">
        <v>88</v>
      </c>
      <c r="H28" s="326">
        <v>129413</v>
      </c>
      <c r="I28" s="331"/>
      <c r="J28" s="240"/>
      <c r="K28" s="239"/>
      <c r="L28" s="241"/>
      <c r="M28" s="239"/>
      <c r="N28" s="239"/>
      <c r="O28" s="239"/>
      <c r="P28" s="240"/>
      <c r="Q28" s="239"/>
      <c r="R28" s="244"/>
      <c r="S28" s="242"/>
      <c r="T28" s="332"/>
      <c r="U28" s="341">
        <f t="shared" si="1"/>
        <v>0</v>
      </c>
    </row>
    <row r="29" spans="1:21" ht="22.5">
      <c r="A29" s="182">
        <v>40045460</v>
      </c>
      <c r="B29" s="10" t="s">
        <v>442</v>
      </c>
      <c r="C29" s="11" t="s">
        <v>27</v>
      </c>
      <c r="D29" s="10" t="s">
        <v>636</v>
      </c>
      <c r="E29" s="12" t="s">
        <v>148</v>
      </c>
      <c r="F29" s="237" t="s">
        <v>663</v>
      </c>
      <c r="G29" s="238" t="s">
        <v>83</v>
      </c>
      <c r="H29" s="326">
        <v>185246</v>
      </c>
      <c r="I29" s="331"/>
      <c r="J29" s="240"/>
      <c r="K29" s="239"/>
      <c r="L29" s="241"/>
      <c r="M29" s="239"/>
      <c r="N29" s="239"/>
      <c r="O29" s="239"/>
      <c r="P29" s="240"/>
      <c r="Q29" s="239"/>
      <c r="R29" s="244"/>
      <c r="S29" s="242"/>
      <c r="T29" s="332"/>
      <c r="U29" s="341">
        <f t="shared" si="1"/>
        <v>0</v>
      </c>
    </row>
    <row r="30" spans="1:21">
      <c r="A30" s="182">
        <v>40053683</v>
      </c>
      <c r="B30" s="10" t="s">
        <v>442</v>
      </c>
      <c r="C30" s="11" t="s">
        <v>27</v>
      </c>
      <c r="D30" s="10" t="s">
        <v>636</v>
      </c>
      <c r="E30" s="12" t="s">
        <v>148</v>
      </c>
      <c r="F30" s="237" t="s">
        <v>664</v>
      </c>
      <c r="G30" s="238" t="s">
        <v>88</v>
      </c>
      <c r="H30" s="326">
        <v>97668</v>
      </c>
      <c r="I30" s="331"/>
      <c r="J30" s="240"/>
      <c r="K30" s="239"/>
      <c r="L30" s="241"/>
      <c r="M30" s="239"/>
      <c r="N30" s="239"/>
      <c r="O30" s="239"/>
      <c r="P30" s="240"/>
      <c r="Q30" s="239"/>
      <c r="R30" s="239"/>
      <c r="S30" s="242"/>
      <c r="T30" s="332"/>
      <c r="U30" s="341">
        <f t="shared" si="1"/>
        <v>0</v>
      </c>
    </row>
    <row r="31" spans="1:21" ht="27" customHeight="1">
      <c r="A31" s="182">
        <v>40053990</v>
      </c>
      <c r="B31" s="10" t="s">
        <v>442</v>
      </c>
      <c r="C31" s="11" t="s">
        <v>27</v>
      </c>
      <c r="D31" s="10" t="s">
        <v>636</v>
      </c>
      <c r="E31" s="12" t="s">
        <v>148</v>
      </c>
      <c r="F31" s="236" t="s">
        <v>665</v>
      </c>
      <c r="G31" s="232" t="s">
        <v>95</v>
      </c>
      <c r="H31" s="326">
        <v>185307</v>
      </c>
      <c r="I31" s="331"/>
      <c r="J31" s="240"/>
      <c r="K31" s="239"/>
      <c r="L31" s="241"/>
      <c r="M31" s="239"/>
      <c r="N31" s="239"/>
      <c r="O31" s="239"/>
      <c r="P31" s="240"/>
      <c r="Q31" s="239"/>
      <c r="R31" s="244"/>
      <c r="S31" s="242"/>
      <c r="T31" s="332"/>
      <c r="U31" s="341">
        <f t="shared" si="1"/>
        <v>0</v>
      </c>
    </row>
    <row r="32" spans="1:21" ht="24" customHeight="1">
      <c r="A32" s="182">
        <v>40054280</v>
      </c>
      <c r="B32" s="10" t="s">
        <v>442</v>
      </c>
      <c r="C32" s="11" t="s">
        <v>27</v>
      </c>
      <c r="D32" s="10" t="s">
        <v>636</v>
      </c>
      <c r="E32" s="12" t="s">
        <v>148</v>
      </c>
      <c r="F32" s="236" t="s">
        <v>666</v>
      </c>
      <c r="G32" s="232" t="s">
        <v>91</v>
      </c>
      <c r="H32" s="326">
        <v>185307</v>
      </c>
      <c r="I32" s="331"/>
      <c r="J32" s="240"/>
      <c r="K32" s="239"/>
      <c r="L32" s="241"/>
      <c r="M32" s="239"/>
      <c r="N32" s="239"/>
      <c r="O32" s="239"/>
      <c r="P32" s="240"/>
      <c r="Q32" s="239"/>
      <c r="R32" s="239"/>
      <c r="S32" s="242"/>
      <c r="T32" s="332"/>
      <c r="U32" s="341">
        <f t="shared" si="1"/>
        <v>0</v>
      </c>
    </row>
    <row r="33" spans="1:21" ht="22.5" customHeight="1">
      <c r="A33" s="182">
        <v>40055075</v>
      </c>
      <c r="B33" s="10" t="s">
        <v>442</v>
      </c>
      <c r="C33" s="11" t="s">
        <v>27</v>
      </c>
      <c r="D33" s="10" t="s">
        <v>636</v>
      </c>
      <c r="E33" s="12" t="s">
        <v>148</v>
      </c>
      <c r="F33" s="235" t="s">
        <v>667</v>
      </c>
      <c r="G33" s="232" t="s">
        <v>97</v>
      </c>
      <c r="H33" s="326">
        <v>184681</v>
      </c>
      <c r="I33" s="331"/>
      <c r="J33" s="240"/>
      <c r="K33" s="239"/>
      <c r="L33" s="241"/>
      <c r="M33" s="239"/>
      <c r="N33" s="239"/>
      <c r="O33" s="239"/>
      <c r="P33" s="240"/>
      <c r="Q33" s="239"/>
      <c r="R33" s="239"/>
      <c r="S33" s="242"/>
      <c r="T33" s="332"/>
      <c r="U33" s="341">
        <f t="shared" si="1"/>
        <v>0</v>
      </c>
    </row>
    <row r="34" spans="1:21">
      <c r="A34" s="182">
        <v>40053672</v>
      </c>
      <c r="B34" s="10" t="s">
        <v>442</v>
      </c>
      <c r="C34" s="11" t="s">
        <v>27</v>
      </c>
      <c r="D34" s="10" t="s">
        <v>636</v>
      </c>
      <c r="E34" s="12" t="s">
        <v>148</v>
      </c>
      <c r="F34" s="235" t="s">
        <v>668</v>
      </c>
      <c r="G34" s="232" t="s">
        <v>90</v>
      </c>
      <c r="H34" s="326">
        <v>88432</v>
      </c>
      <c r="I34" s="331"/>
      <c r="J34" s="240"/>
      <c r="K34" s="239"/>
      <c r="L34" s="241"/>
      <c r="M34" s="239"/>
      <c r="N34" s="239"/>
      <c r="O34" s="239"/>
      <c r="P34" s="240"/>
      <c r="Q34" s="239"/>
      <c r="R34" s="239"/>
      <c r="S34" s="242"/>
      <c r="T34" s="332"/>
      <c r="U34" s="341">
        <f t="shared" si="1"/>
        <v>0</v>
      </c>
    </row>
    <row r="35" spans="1:21" ht="29.25" customHeight="1">
      <c r="A35" s="182">
        <v>40054946</v>
      </c>
      <c r="B35" s="10" t="s">
        <v>442</v>
      </c>
      <c r="C35" s="11" t="s">
        <v>27</v>
      </c>
      <c r="D35" s="10" t="s">
        <v>636</v>
      </c>
      <c r="E35" s="12" t="s">
        <v>148</v>
      </c>
      <c r="F35" s="235" t="s">
        <v>669</v>
      </c>
      <c r="G35" s="232" t="s">
        <v>90</v>
      </c>
      <c r="H35" s="326">
        <v>96875</v>
      </c>
      <c r="I35" s="331"/>
      <c r="J35" s="240"/>
      <c r="K35" s="239">
        <v>17563.682000000001</v>
      </c>
      <c r="L35" s="241"/>
      <c r="M35" s="239"/>
      <c r="N35" s="239"/>
      <c r="O35" s="239"/>
      <c r="P35" s="240"/>
      <c r="Q35" s="239"/>
      <c r="R35" s="239"/>
      <c r="S35" s="242"/>
      <c r="T35" s="332"/>
      <c r="U35" s="341">
        <f t="shared" si="1"/>
        <v>17563.682000000001</v>
      </c>
    </row>
    <row r="36" spans="1:21" ht="34.5" customHeight="1">
      <c r="A36" s="182">
        <v>40054796</v>
      </c>
      <c r="B36" s="10" t="s">
        <v>442</v>
      </c>
      <c r="C36" s="11" t="s">
        <v>27</v>
      </c>
      <c r="D36" s="10" t="s">
        <v>636</v>
      </c>
      <c r="E36" s="12" t="s">
        <v>148</v>
      </c>
      <c r="F36" s="237" t="s">
        <v>670</v>
      </c>
      <c r="G36" s="238" t="s">
        <v>84</v>
      </c>
      <c r="H36" s="326">
        <v>185307</v>
      </c>
      <c r="I36" s="331"/>
      <c r="J36" s="240"/>
      <c r="K36" s="239"/>
      <c r="L36" s="241"/>
      <c r="M36" s="239"/>
      <c r="N36" s="239"/>
      <c r="O36" s="239"/>
      <c r="P36" s="240"/>
      <c r="Q36" s="239"/>
      <c r="R36" s="239"/>
      <c r="S36" s="242"/>
      <c r="T36" s="332"/>
      <c r="U36" s="341">
        <f t="shared" si="1"/>
        <v>0</v>
      </c>
    </row>
    <row r="37" spans="1:21" ht="24" customHeight="1">
      <c r="A37" s="182">
        <v>40054187</v>
      </c>
      <c r="B37" s="10" t="s">
        <v>442</v>
      </c>
      <c r="C37" s="11" t="s">
        <v>27</v>
      </c>
      <c r="D37" s="10" t="s">
        <v>636</v>
      </c>
      <c r="E37" s="12" t="s">
        <v>148</v>
      </c>
      <c r="F37" s="235" t="s">
        <v>671</v>
      </c>
      <c r="G37" s="232" t="s">
        <v>94</v>
      </c>
      <c r="H37" s="326">
        <v>89941</v>
      </c>
      <c r="I37" s="331"/>
      <c r="J37" s="240"/>
      <c r="K37" s="239"/>
      <c r="L37" s="241"/>
      <c r="M37" s="239"/>
      <c r="N37" s="239"/>
      <c r="O37" s="239"/>
      <c r="P37" s="240"/>
      <c r="Q37" s="239"/>
      <c r="R37" s="239"/>
      <c r="S37" s="242"/>
      <c r="T37" s="332"/>
      <c r="U37" s="341">
        <f t="shared" si="1"/>
        <v>0</v>
      </c>
    </row>
    <row r="38" spans="1:21" ht="22.5">
      <c r="A38" s="182">
        <v>40055089</v>
      </c>
      <c r="B38" s="10" t="s">
        <v>442</v>
      </c>
      <c r="C38" s="11" t="s">
        <v>27</v>
      </c>
      <c r="D38" s="10" t="s">
        <v>636</v>
      </c>
      <c r="E38" s="12" t="s">
        <v>148</v>
      </c>
      <c r="F38" s="236" t="s">
        <v>672</v>
      </c>
      <c r="G38" s="232" t="s">
        <v>82</v>
      </c>
      <c r="H38" s="326">
        <v>90362</v>
      </c>
      <c r="I38" s="331"/>
      <c r="J38" s="240"/>
      <c r="K38" s="239"/>
      <c r="L38" s="241"/>
      <c r="M38" s="239"/>
      <c r="N38" s="239"/>
      <c r="O38" s="239"/>
      <c r="P38" s="240"/>
      <c r="Q38" s="239"/>
      <c r="R38" s="239"/>
      <c r="S38" s="242"/>
      <c r="T38" s="332"/>
      <c r="U38" s="341">
        <f t="shared" si="1"/>
        <v>0</v>
      </c>
    </row>
    <row r="39" spans="1:21" ht="20.25" customHeight="1">
      <c r="A39" s="182">
        <v>40054685</v>
      </c>
      <c r="B39" s="10" t="s">
        <v>442</v>
      </c>
      <c r="C39" s="11" t="s">
        <v>27</v>
      </c>
      <c r="D39" s="10" t="s">
        <v>636</v>
      </c>
      <c r="E39" s="12" t="s">
        <v>148</v>
      </c>
      <c r="F39" s="235" t="s">
        <v>673</v>
      </c>
      <c r="G39" s="232" t="s">
        <v>94</v>
      </c>
      <c r="H39" s="326">
        <v>73302</v>
      </c>
      <c r="I39" s="331"/>
      <c r="J39" s="240">
        <v>35932.68</v>
      </c>
      <c r="K39" s="239">
        <v>8808.9269999999997</v>
      </c>
      <c r="L39" s="241"/>
      <c r="M39" s="239"/>
      <c r="N39" s="239"/>
      <c r="O39" s="239"/>
      <c r="P39" s="240"/>
      <c r="Q39" s="239"/>
      <c r="R39" s="239"/>
      <c r="S39" s="242"/>
      <c r="T39" s="332"/>
      <c r="U39" s="341">
        <f t="shared" si="1"/>
        <v>44741.607000000004</v>
      </c>
    </row>
    <row r="40" spans="1:21" ht="22.5" customHeight="1">
      <c r="A40" s="182">
        <v>40055970</v>
      </c>
      <c r="B40" s="10" t="s">
        <v>442</v>
      </c>
      <c r="C40" s="11" t="s">
        <v>27</v>
      </c>
      <c r="D40" s="10" t="s">
        <v>636</v>
      </c>
      <c r="E40" s="12" t="s">
        <v>148</v>
      </c>
      <c r="F40" s="236" t="s">
        <v>674</v>
      </c>
      <c r="G40" s="232" t="s">
        <v>96</v>
      </c>
      <c r="H40" s="326">
        <v>184083</v>
      </c>
      <c r="I40" s="331"/>
      <c r="J40" s="240"/>
      <c r="K40" s="239"/>
      <c r="L40" s="241"/>
      <c r="M40" s="239"/>
      <c r="N40" s="239"/>
      <c r="O40" s="239"/>
      <c r="P40" s="240"/>
      <c r="Q40" s="239"/>
      <c r="R40" s="239"/>
      <c r="S40" s="242"/>
      <c r="T40" s="332"/>
      <c r="U40" s="341">
        <f t="shared" si="1"/>
        <v>0</v>
      </c>
    </row>
    <row r="41" spans="1:21" ht="30" customHeight="1">
      <c r="A41" s="182">
        <v>40055539</v>
      </c>
      <c r="B41" s="10" t="s">
        <v>442</v>
      </c>
      <c r="C41" s="11" t="s">
        <v>27</v>
      </c>
      <c r="D41" s="10" t="s">
        <v>636</v>
      </c>
      <c r="E41" s="12" t="s">
        <v>148</v>
      </c>
      <c r="F41" s="236" t="s">
        <v>675</v>
      </c>
      <c r="G41" s="232" t="s">
        <v>79</v>
      </c>
      <c r="H41" s="326">
        <v>185291</v>
      </c>
      <c r="I41" s="331"/>
      <c r="J41" s="240"/>
      <c r="K41" s="239"/>
      <c r="L41" s="241"/>
      <c r="M41" s="239"/>
      <c r="N41" s="239"/>
      <c r="O41" s="239"/>
      <c r="P41" s="240"/>
      <c r="Q41" s="239"/>
      <c r="R41" s="239"/>
      <c r="S41" s="242"/>
      <c r="T41" s="332"/>
      <c r="U41" s="341">
        <f t="shared" si="1"/>
        <v>0</v>
      </c>
    </row>
    <row r="42" spans="1:21" ht="22.5">
      <c r="A42" s="182">
        <v>40055521</v>
      </c>
      <c r="B42" s="10" t="s">
        <v>442</v>
      </c>
      <c r="C42" s="11" t="s">
        <v>27</v>
      </c>
      <c r="D42" s="10" t="s">
        <v>636</v>
      </c>
      <c r="E42" s="12" t="s">
        <v>148</v>
      </c>
      <c r="F42" s="236" t="s">
        <v>676</v>
      </c>
      <c r="G42" s="232" t="s">
        <v>81</v>
      </c>
      <c r="H42" s="326">
        <v>185307</v>
      </c>
      <c r="I42" s="331"/>
      <c r="J42" s="240"/>
      <c r="K42" s="239"/>
      <c r="L42" s="241"/>
      <c r="M42" s="239"/>
      <c r="N42" s="239"/>
      <c r="O42" s="239"/>
      <c r="P42" s="240"/>
      <c r="Q42" s="239"/>
      <c r="R42" s="239"/>
      <c r="S42" s="242"/>
      <c r="T42" s="332"/>
      <c r="U42" s="341">
        <f t="shared" si="1"/>
        <v>0</v>
      </c>
    </row>
    <row r="43" spans="1:21" ht="22.5">
      <c r="A43" s="182">
        <v>40055680</v>
      </c>
      <c r="B43" s="10" t="s">
        <v>442</v>
      </c>
      <c r="C43" s="11" t="s">
        <v>27</v>
      </c>
      <c r="D43" s="10" t="s">
        <v>636</v>
      </c>
      <c r="E43" s="12" t="s">
        <v>148</v>
      </c>
      <c r="F43" s="236" t="s">
        <v>677</v>
      </c>
      <c r="G43" s="232" t="s">
        <v>80</v>
      </c>
      <c r="H43" s="326">
        <v>185146</v>
      </c>
      <c r="I43" s="331"/>
      <c r="J43" s="240"/>
      <c r="K43" s="239">
        <v>35836.953999999998</v>
      </c>
      <c r="L43" s="241"/>
      <c r="M43" s="239"/>
      <c r="N43" s="239"/>
      <c r="O43" s="239"/>
      <c r="P43" s="240"/>
      <c r="Q43" s="239"/>
      <c r="R43" s="239"/>
      <c r="S43" s="242"/>
      <c r="T43" s="332"/>
      <c r="U43" s="341">
        <f t="shared" si="1"/>
        <v>35836.953999999998</v>
      </c>
    </row>
    <row r="44" spans="1:21" ht="22.5" customHeight="1">
      <c r="A44" s="182">
        <v>40051812</v>
      </c>
      <c r="B44" s="10" t="s">
        <v>442</v>
      </c>
      <c r="C44" s="11" t="s">
        <v>27</v>
      </c>
      <c r="D44" s="10" t="s">
        <v>636</v>
      </c>
      <c r="E44" s="12" t="s">
        <v>148</v>
      </c>
      <c r="F44" s="236" t="s">
        <v>678</v>
      </c>
      <c r="G44" s="232" t="s">
        <v>87</v>
      </c>
      <c r="H44" s="326">
        <v>185307</v>
      </c>
      <c r="I44" s="331"/>
      <c r="J44" s="240"/>
      <c r="K44" s="239"/>
      <c r="L44" s="241"/>
      <c r="M44" s="239"/>
      <c r="N44" s="239"/>
      <c r="O44" s="239"/>
      <c r="P44" s="240"/>
      <c r="Q44" s="239"/>
      <c r="R44" s="239"/>
      <c r="S44" s="242"/>
      <c r="T44" s="332"/>
      <c r="U44" s="341">
        <f t="shared" si="1"/>
        <v>0</v>
      </c>
    </row>
    <row r="45" spans="1:21" ht="22.5" customHeight="1">
      <c r="A45" s="182">
        <v>40055087</v>
      </c>
      <c r="B45" s="10" t="s">
        <v>442</v>
      </c>
      <c r="C45" s="11" t="s">
        <v>27</v>
      </c>
      <c r="D45" s="10" t="s">
        <v>636</v>
      </c>
      <c r="E45" s="12" t="s">
        <v>148</v>
      </c>
      <c r="F45" s="236" t="s">
        <v>679</v>
      </c>
      <c r="G45" s="232" t="s">
        <v>82</v>
      </c>
      <c r="H45" s="326">
        <v>98000</v>
      </c>
      <c r="I45" s="331"/>
      <c r="J45" s="240"/>
      <c r="K45" s="239"/>
      <c r="L45" s="241"/>
      <c r="M45" s="239"/>
      <c r="N45" s="239"/>
      <c r="O45" s="239"/>
      <c r="P45" s="240"/>
      <c r="Q45" s="239"/>
      <c r="R45" s="239"/>
      <c r="S45" s="242"/>
      <c r="T45" s="332"/>
      <c r="U45" s="341">
        <f t="shared" si="1"/>
        <v>0</v>
      </c>
    </row>
    <row r="46" spans="1:21" ht="22.5">
      <c r="A46" s="182">
        <v>40062035</v>
      </c>
      <c r="B46" s="10" t="s">
        <v>442</v>
      </c>
      <c r="C46" s="11" t="s">
        <v>27</v>
      </c>
      <c r="D46" s="10" t="s">
        <v>636</v>
      </c>
      <c r="E46" s="12" t="s">
        <v>148</v>
      </c>
      <c r="F46" s="236" t="s">
        <v>680</v>
      </c>
      <c r="G46" s="232" t="s">
        <v>90</v>
      </c>
      <c r="H46" s="326">
        <v>95000</v>
      </c>
      <c r="I46" s="331"/>
      <c r="J46" s="240"/>
      <c r="K46" s="239"/>
      <c r="L46" s="241"/>
      <c r="M46" s="239"/>
      <c r="N46" s="239"/>
      <c r="O46" s="239"/>
      <c r="P46" s="240"/>
      <c r="Q46" s="239"/>
      <c r="R46" s="239"/>
      <c r="S46" s="242"/>
      <c r="T46" s="332"/>
      <c r="U46" s="341">
        <f t="shared" si="1"/>
        <v>0</v>
      </c>
    </row>
    <row r="47" spans="1:21" ht="22.5">
      <c r="A47" s="182">
        <v>40063305</v>
      </c>
      <c r="B47" s="10" t="s">
        <v>442</v>
      </c>
      <c r="C47" s="11" t="s">
        <v>27</v>
      </c>
      <c r="D47" s="10" t="s">
        <v>636</v>
      </c>
      <c r="E47" s="12" t="s">
        <v>148</v>
      </c>
      <c r="F47" s="236" t="s">
        <v>681</v>
      </c>
      <c r="G47" s="232" t="s">
        <v>90</v>
      </c>
      <c r="H47" s="326">
        <v>128741</v>
      </c>
      <c r="I47" s="331"/>
      <c r="J47" s="240"/>
      <c r="K47" s="239"/>
      <c r="L47" s="241"/>
      <c r="M47" s="239"/>
      <c r="N47" s="239"/>
      <c r="O47" s="239"/>
      <c r="P47" s="240"/>
      <c r="Q47" s="239"/>
      <c r="R47" s="239"/>
      <c r="S47" s="242"/>
      <c r="T47" s="332"/>
      <c r="U47" s="341">
        <f t="shared" si="1"/>
        <v>0</v>
      </c>
    </row>
    <row r="48" spans="1:21">
      <c r="A48" s="182">
        <v>40061767</v>
      </c>
      <c r="B48" s="10" t="s">
        <v>442</v>
      </c>
      <c r="C48" s="11" t="s">
        <v>27</v>
      </c>
      <c r="D48" s="10" t="s">
        <v>636</v>
      </c>
      <c r="E48" s="12" t="s">
        <v>148</v>
      </c>
      <c r="F48" s="236" t="s">
        <v>682</v>
      </c>
      <c r="G48" s="232" t="s">
        <v>95</v>
      </c>
      <c r="H48" s="326">
        <v>193992</v>
      </c>
      <c r="I48" s="331"/>
      <c r="J48" s="240"/>
      <c r="K48" s="239"/>
      <c r="L48" s="241"/>
      <c r="M48" s="239"/>
      <c r="N48" s="239"/>
      <c r="O48" s="239"/>
      <c r="P48" s="240"/>
      <c r="Q48" s="239"/>
      <c r="R48" s="239"/>
      <c r="S48" s="242"/>
      <c r="T48" s="332"/>
      <c r="U48" s="341">
        <f t="shared" si="1"/>
        <v>0</v>
      </c>
    </row>
    <row r="49" spans="1:21" ht="22.5">
      <c r="A49" s="182">
        <v>40062901</v>
      </c>
      <c r="B49" s="10" t="s">
        <v>442</v>
      </c>
      <c r="C49" s="11" t="s">
        <v>27</v>
      </c>
      <c r="D49" s="10" t="s">
        <v>636</v>
      </c>
      <c r="E49" s="12" t="s">
        <v>148</v>
      </c>
      <c r="F49" s="236" t="s">
        <v>683</v>
      </c>
      <c r="G49" s="232" t="s">
        <v>94</v>
      </c>
      <c r="H49" s="326">
        <v>115000</v>
      </c>
      <c r="I49" s="331"/>
      <c r="J49" s="240"/>
      <c r="K49" s="239"/>
      <c r="L49" s="241"/>
      <c r="M49" s="239"/>
      <c r="N49" s="239"/>
      <c r="O49" s="239"/>
      <c r="P49" s="240"/>
      <c r="Q49" s="239"/>
      <c r="R49" s="239"/>
      <c r="S49" s="242"/>
      <c r="T49" s="332"/>
      <c r="U49" s="341">
        <f t="shared" si="1"/>
        <v>0</v>
      </c>
    </row>
    <row r="50" spans="1:21" ht="22.5">
      <c r="A50" s="182">
        <v>40063696</v>
      </c>
      <c r="B50" s="10" t="s">
        <v>442</v>
      </c>
      <c r="C50" s="11" t="s">
        <v>27</v>
      </c>
      <c r="D50" s="10" t="s">
        <v>636</v>
      </c>
      <c r="E50" s="12" t="s">
        <v>148</v>
      </c>
      <c r="F50" s="236" t="s">
        <v>684</v>
      </c>
      <c r="G50" s="232" t="s">
        <v>82</v>
      </c>
      <c r="H50" s="326">
        <v>80000</v>
      </c>
      <c r="I50" s="331"/>
      <c r="J50" s="240"/>
      <c r="K50" s="239"/>
      <c r="L50" s="241"/>
      <c r="M50" s="239"/>
      <c r="N50" s="239"/>
      <c r="O50" s="239"/>
      <c r="P50" s="240"/>
      <c r="Q50" s="239"/>
      <c r="R50" s="239"/>
      <c r="S50" s="242"/>
      <c r="T50" s="332"/>
      <c r="U50" s="341">
        <f t="shared" si="1"/>
        <v>0</v>
      </c>
    </row>
    <row r="51" spans="1:21" ht="22.5">
      <c r="A51" s="182">
        <v>40058649</v>
      </c>
      <c r="B51" s="10" t="s">
        <v>442</v>
      </c>
      <c r="C51" s="11" t="s">
        <v>27</v>
      </c>
      <c r="D51" s="10" t="s">
        <v>636</v>
      </c>
      <c r="E51" s="12" t="s">
        <v>148</v>
      </c>
      <c r="F51" s="236" t="s">
        <v>685</v>
      </c>
      <c r="G51" s="232" t="s">
        <v>89</v>
      </c>
      <c r="H51" s="326">
        <v>185307</v>
      </c>
      <c r="I51" s="331"/>
      <c r="J51" s="240"/>
      <c r="K51" s="239">
        <v>60046.248</v>
      </c>
      <c r="L51" s="241"/>
      <c r="M51" s="239"/>
      <c r="N51" s="239"/>
      <c r="O51" s="239"/>
      <c r="P51" s="240"/>
      <c r="Q51" s="239"/>
      <c r="R51" s="239"/>
      <c r="S51" s="242"/>
      <c r="T51" s="332"/>
      <c r="U51" s="341">
        <f t="shared" si="1"/>
        <v>60046.248</v>
      </c>
    </row>
    <row r="52" spans="1:21" ht="33.75">
      <c r="A52" s="182">
        <v>40062806</v>
      </c>
      <c r="B52" s="10" t="s">
        <v>442</v>
      </c>
      <c r="C52" s="11" t="s">
        <v>27</v>
      </c>
      <c r="D52" s="10" t="s">
        <v>636</v>
      </c>
      <c r="E52" s="12" t="s">
        <v>148</v>
      </c>
      <c r="F52" s="236" t="s">
        <v>686</v>
      </c>
      <c r="G52" s="232" t="s">
        <v>83</v>
      </c>
      <c r="H52" s="326">
        <v>193942</v>
      </c>
      <c r="I52" s="331"/>
      <c r="J52" s="240"/>
      <c r="K52" s="239"/>
      <c r="L52" s="241"/>
      <c r="M52" s="239"/>
      <c r="N52" s="239"/>
      <c r="O52" s="239"/>
      <c r="P52" s="240"/>
      <c r="Q52" s="239"/>
      <c r="R52" s="239"/>
      <c r="S52" s="242"/>
      <c r="T52" s="332"/>
      <c r="U52" s="341">
        <f t="shared" si="1"/>
        <v>0</v>
      </c>
    </row>
    <row r="53" spans="1:21" ht="30" customHeight="1">
      <c r="A53" s="182">
        <v>40062415</v>
      </c>
      <c r="B53" s="10" t="s">
        <v>442</v>
      </c>
      <c r="C53" s="11" t="s">
        <v>27</v>
      </c>
      <c r="D53" s="10" t="s">
        <v>636</v>
      </c>
      <c r="E53" s="12" t="s">
        <v>148</v>
      </c>
      <c r="F53" s="236" t="s">
        <v>687</v>
      </c>
      <c r="G53" s="232" t="s">
        <v>97</v>
      </c>
      <c r="H53" s="326">
        <v>193434</v>
      </c>
      <c r="I53" s="331"/>
      <c r="J53" s="240">
        <v>63655.921999999999</v>
      </c>
      <c r="K53" s="239">
        <v>43035.802000000003</v>
      </c>
      <c r="L53" s="241"/>
      <c r="M53" s="239"/>
      <c r="N53" s="239"/>
      <c r="O53" s="239"/>
      <c r="P53" s="240"/>
      <c r="Q53" s="239"/>
      <c r="R53" s="239"/>
      <c r="S53" s="242"/>
      <c r="T53" s="332"/>
      <c r="U53" s="341">
        <f t="shared" si="1"/>
        <v>106691.724</v>
      </c>
    </row>
    <row r="54" spans="1:21" ht="26.25" customHeight="1">
      <c r="A54" s="182">
        <v>40061208</v>
      </c>
      <c r="B54" s="10" t="s">
        <v>442</v>
      </c>
      <c r="C54" s="11" t="s">
        <v>27</v>
      </c>
      <c r="D54" s="10" t="s">
        <v>636</v>
      </c>
      <c r="E54" s="12" t="s">
        <v>148</v>
      </c>
      <c r="F54" s="236" t="s">
        <v>688</v>
      </c>
      <c r="G54" s="232" t="s">
        <v>84</v>
      </c>
      <c r="H54" s="326">
        <v>80000</v>
      </c>
      <c r="I54" s="331"/>
      <c r="J54" s="240"/>
      <c r="K54" s="239">
        <v>15712.039000000001</v>
      </c>
      <c r="L54" s="241"/>
      <c r="M54" s="239"/>
      <c r="N54" s="239"/>
      <c r="O54" s="239"/>
      <c r="P54" s="240"/>
      <c r="Q54" s="239"/>
      <c r="R54" s="239"/>
      <c r="S54" s="242"/>
      <c r="T54" s="332"/>
      <c r="U54" s="341">
        <f t="shared" si="1"/>
        <v>15712.039000000001</v>
      </c>
    </row>
    <row r="55" spans="1:21" ht="26.25" customHeight="1">
      <c r="A55" s="182">
        <v>40061786</v>
      </c>
      <c r="B55" s="10" t="s">
        <v>442</v>
      </c>
      <c r="C55" s="11" t="s">
        <v>27</v>
      </c>
      <c r="D55" s="10" t="s">
        <v>636</v>
      </c>
      <c r="E55" s="12" t="s">
        <v>148</v>
      </c>
      <c r="F55" s="236" t="s">
        <v>689</v>
      </c>
      <c r="G55" s="232" t="s">
        <v>88</v>
      </c>
      <c r="H55" s="326">
        <v>167300</v>
      </c>
      <c r="I55" s="331"/>
      <c r="J55" s="240"/>
      <c r="K55" s="239">
        <v>75091.422999999995</v>
      </c>
      <c r="L55" s="241"/>
      <c r="M55" s="239"/>
      <c r="N55" s="239"/>
      <c r="O55" s="239"/>
      <c r="P55" s="240"/>
      <c r="Q55" s="239"/>
      <c r="R55" s="239"/>
      <c r="S55" s="242"/>
      <c r="T55" s="332"/>
      <c r="U55" s="341">
        <f t="shared" si="1"/>
        <v>75091.422999999995</v>
      </c>
    </row>
    <row r="56" spans="1:21" ht="26.25" customHeight="1">
      <c r="A56" s="182">
        <v>40061209</v>
      </c>
      <c r="B56" s="10" t="s">
        <v>442</v>
      </c>
      <c r="C56" s="11" t="s">
        <v>27</v>
      </c>
      <c r="D56" s="10" t="s">
        <v>636</v>
      </c>
      <c r="E56" s="12" t="s">
        <v>148</v>
      </c>
      <c r="F56" s="236" t="s">
        <v>690</v>
      </c>
      <c r="G56" s="232" t="s">
        <v>84</v>
      </c>
      <c r="H56" s="326">
        <v>188359</v>
      </c>
      <c r="I56" s="331"/>
      <c r="J56" s="240"/>
      <c r="K56" s="239"/>
      <c r="L56" s="241"/>
      <c r="M56" s="239"/>
      <c r="N56" s="239"/>
      <c r="O56" s="239"/>
      <c r="P56" s="240"/>
      <c r="Q56" s="239"/>
      <c r="R56" s="239"/>
      <c r="S56" s="242"/>
      <c r="T56" s="332"/>
      <c r="U56" s="341">
        <f t="shared" si="1"/>
        <v>0</v>
      </c>
    </row>
    <row r="57" spans="1:21" ht="26.25" customHeight="1">
      <c r="A57" s="182">
        <v>40062899</v>
      </c>
      <c r="B57" s="10" t="s">
        <v>442</v>
      </c>
      <c r="C57" s="11" t="s">
        <v>27</v>
      </c>
      <c r="D57" s="10" t="s">
        <v>636</v>
      </c>
      <c r="E57" s="12" t="s">
        <v>148</v>
      </c>
      <c r="F57" s="236" t="s">
        <v>691</v>
      </c>
      <c r="G57" s="232" t="s">
        <v>94</v>
      </c>
      <c r="H57" s="326">
        <v>146283</v>
      </c>
      <c r="I57" s="331"/>
      <c r="J57" s="240"/>
      <c r="K57" s="239"/>
      <c r="L57" s="241"/>
      <c r="M57" s="239"/>
      <c r="N57" s="239"/>
      <c r="O57" s="239"/>
      <c r="P57" s="240"/>
      <c r="Q57" s="239"/>
      <c r="R57" s="239"/>
      <c r="S57" s="242"/>
      <c r="T57" s="332"/>
      <c r="U57" s="341">
        <f t="shared" si="1"/>
        <v>0</v>
      </c>
    </row>
    <row r="58" spans="1:21" ht="26.25" customHeight="1">
      <c r="A58" s="182">
        <v>40063632</v>
      </c>
      <c r="B58" s="10" t="s">
        <v>442</v>
      </c>
      <c r="C58" s="11" t="s">
        <v>27</v>
      </c>
      <c r="D58" s="10" t="s">
        <v>636</v>
      </c>
      <c r="E58" s="12" t="s">
        <v>148</v>
      </c>
      <c r="F58" s="236" t="s">
        <v>692</v>
      </c>
      <c r="G58" s="232" t="s">
        <v>91</v>
      </c>
      <c r="H58" s="326">
        <v>173983</v>
      </c>
      <c r="I58" s="331"/>
      <c r="J58" s="240"/>
      <c r="K58" s="239"/>
      <c r="L58" s="241"/>
      <c r="M58" s="239"/>
      <c r="N58" s="239"/>
      <c r="O58" s="239"/>
      <c r="P58" s="240"/>
      <c r="Q58" s="239"/>
      <c r="R58" s="239"/>
      <c r="S58" s="242"/>
      <c r="T58" s="332"/>
      <c r="U58" s="341">
        <f t="shared" si="1"/>
        <v>0</v>
      </c>
    </row>
    <row r="59" spans="1:21" ht="26.25" customHeight="1">
      <c r="A59" s="182">
        <v>40062262</v>
      </c>
      <c r="B59" s="10" t="s">
        <v>442</v>
      </c>
      <c r="C59" s="11" t="s">
        <v>27</v>
      </c>
      <c r="D59" s="10" t="s">
        <v>636</v>
      </c>
      <c r="E59" s="12" t="s">
        <v>148</v>
      </c>
      <c r="F59" s="236" t="s">
        <v>693</v>
      </c>
      <c r="G59" s="232" t="s">
        <v>91</v>
      </c>
      <c r="H59" s="326">
        <v>193998</v>
      </c>
      <c r="I59" s="331"/>
      <c r="J59" s="240"/>
      <c r="K59" s="239"/>
      <c r="L59" s="241"/>
      <c r="M59" s="239"/>
      <c r="N59" s="239"/>
      <c r="O59" s="239"/>
      <c r="P59" s="240"/>
      <c r="Q59" s="239"/>
      <c r="R59" s="239"/>
      <c r="S59" s="242"/>
      <c r="T59" s="332"/>
      <c r="U59" s="341">
        <f t="shared" si="1"/>
        <v>0</v>
      </c>
    </row>
    <row r="60" spans="1:21" ht="26.25" customHeight="1">
      <c r="A60" s="182">
        <v>40063702</v>
      </c>
      <c r="B60" s="10" t="s">
        <v>442</v>
      </c>
      <c r="C60" s="11" t="s">
        <v>27</v>
      </c>
      <c r="D60" s="10" t="s">
        <v>636</v>
      </c>
      <c r="E60" s="12" t="s">
        <v>148</v>
      </c>
      <c r="F60" s="236" t="s">
        <v>694</v>
      </c>
      <c r="G60" s="232" t="s">
        <v>82</v>
      </c>
      <c r="H60" s="326">
        <v>154057</v>
      </c>
      <c r="I60" s="331"/>
      <c r="J60" s="240"/>
      <c r="K60" s="239">
        <v>39150.714</v>
      </c>
      <c r="L60" s="241"/>
      <c r="M60" s="239"/>
      <c r="N60" s="239"/>
      <c r="O60" s="239"/>
      <c r="P60" s="240"/>
      <c r="Q60" s="239"/>
      <c r="R60" s="239"/>
      <c r="S60" s="242"/>
      <c r="T60" s="332"/>
      <c r="U60" s="341">
        <f t="shared" si="1"/>
        <v>39150.714</v>
      </c>
    </row>
    <row r="61" spans="1:21" ht="26.25" customHeight="1">
      <c r="A61" s="182">
        <v>40058422</v>
      </c>
      <c r="B61" s="10" t="s">
        <v>442</v>
      </c>
      <c r="C61" s="11" t="s">
        <v>27</v>
      </c>
      <c r="D61" s="10" t="s">
        <v>636</v>
      </c>
      <c r="E61" s="12" t="s">
        <v>148</v>
      </c>
      <c r="F61" s="236" t="s">
        <v>695</v>
      </c>
      <c r="G61" s="232" t="s">
        <v>96</v>
      </c>
      <c r="H61" s="326">
        <v>85416</v>
      </c>
      <c r="I61" s="331"/>
      <c r="J61" s="240"/>
      <c r="K61" s="239"/>
      <c r="L61" s="241"/>
      <c r="M61" s="239"/>
      <c r="N61" s="239"/>
      <c r="O61" s="239"/>
      <c r="P61" s="240"/>
      <c r="Q61" s="239"/>
      <c r="R61" s="239"/>
      <c r="S61" s="242"/>
      <c r="T61" s="332"/>
      <c r="U61" s="341">
        <f t="shared" si="1"/>
        <v>0</v>
      </c>
    </row>
    <row r="62" spans="1:21" ht="20.25" customHeight="1">
      <c r="A62" s="182">
        <v>40025542</v>
      </c>
      <c r="B62" s="10" t="s">
        <v>442</v>
      </c>
      <c r="C62" s="11" t="s">
        <v>27</v>
      </c>
      <c r="D62" s="10" t="s">
        <v>636</v>
      </c>
      <c r="E62" s="12" t="s">
        <v>148</v>
      </c>
      <c r="F62" s="236" t="s">
        <v>696</v>
      </c>
      <c r="G62" s="232" t="s">
        <v>97</v>
      </c>
      <c r="H62" s="326">
        <v>193931</v>
      </c>
      <c r="I62" s="331"/>
      <c r="J62" s="240"/>
      <c r="K62" s="239"/>
      <c r="L62" s="241"/>
      <c r="M62" s="239"/>
      <c r="N62" s="239"/>
      <c r="O62" s="239"/>
      <c r="P62" s="240"/>
      <c r="Q62" s="239"/>
      <c r="R62" s="239"/>
      <c r="S62" s="242"/>
      <c r="T62" s="332"/>
      <c r="U62" s="341">
        <f t="shared" si="1"/>
        <v>0</v>
      </c>
    </row>
    <row r="63" spans="1:21" ht="22.5">
      <c r="A63" s="182">
        <v>40062895</v>
      </c>
      <c r="B63" s="10" t="s">
        <v>442</v>
      </c>
      <c r="C63" s="11" t="s">
        <v>27</v>
      </c>
      <c r="D63" s="10" t="s">
        <v>636</v>
      </c>
      <c r="E63" s="12" t="s">
        <v>148</v>
      </c>
      <c r="F63" s="236" t="s">
        <v>697</v>
      </c>
      <c r="G63" s="232" t="s">
        <v>94</v>
      </c>
      <c r="H63" s="326">
        <v>150000</v>
      </c>
      <c r="I63" s="331"/>
      <c r="J63" s="240"/>
      <c r="K63" s="239"/>
      <c r="L63" s="241"/>
      <c r="M63" s="239"/>
      <c r="N63" s="239"/>
      <c r="O63" s="239"/>
      <c r="P63" s="240"/>
      <c r="Q63" s="239"/>
      <c r="R63" s="239"/>
      <c r="S63" s="242"/>
      <c r="T63" s="332"/>
      <c r="U63" s="341">
        <f t="shared" si="1"/>
        <v>0</v>
      </c>
    </row>
    <row r="64" spans="1:21" ht="28.5" customHeight="1">
      <c r="A64" s="182">
        <v>40058424</v>
      </c>
      <c r="B64" s="10" t="s">
        <v>442</v>
      </c>
      <c r="C64" s="11" t="s">
        <v>27</v>
      </c>
      <c r="D64" s="10" t="s">
        <v>636</v>
      </c>
      <c r="E64" s="12" t="s">
        <v>148</v>
      </c>
      <c r="F64" s="236" t="s">
        <v>698</v>
      </c>
      <c r="G64" s="232" t="s">
        <v>96</v>
      </c>
      <c r="H64" s="326">
        <v>99327</v>
      </c>
      <c r="I64" s="331"/>
      <c r="J64" s="240">
        <v>16388.235000000001</v>
      </c>
      <c r="K64" s="239"/>
      <c r="L64" s="241"/>
      <c r="M64" s="239"/>
      <c r="N64" s="239"/>
      <c r="O64" s="239"/>
      <c r="P64" s="240"/>
      <c r="Q64" s="239"/>
      <c r="R64" s="239"/>
      <c r="S64" s="242"/>
      <c r="T64" s="332"/>
      <c r="U64" s="341">
        <f t="shared" si="1"/>
        <v>16388.235000000001</v>
      </c>
    </row>
    <row r="65" spans="1:21" ht="22.5">
      <c r="A65" s="182">
        <v>40061797</v>
      </c>
      <c r="B65" s="10" t="s">
        <v>442</v>
      </c>
      <c r="C65" s="11" t="s">
        <v>27</v>
      </c>
      <c r="D65" s="10" t="s">
        <v>636</v>
      </c>
      <c r="E65" s="12" t="s">
        <v>148</v>
      </c>
      <c r="F65" s="236" t="s">
        <v>699</v>
      </c>
      <c r="G65" s="232" t="s">
        <v>88</v>
      </c>
      <c r="H65" s="326">
        <v>121728</v>
      </c>
      <c r="I65" s="331"/>
      <c r="J65" s="240"/>
      <c r="K65" s="239"/>
      <c r="L65" s="241"/>
      <c r="M65" s="239"/>
      <c r="N65" s="239"/>
      <c r="O65" s="239"/>
      <c r="P65" s="240"/>
      <c r="Q65" s="239"/>
      <c r="R65" s="239"/>
      <c r="S65" s="242"/>
      <c r="T65" s="332"/>
      <c r="U65" s="341">
        <f t="shared" si="1"/>
        <v>0</v>
      </c>
    </row>
    <row r="66" spans="1:21" ht="22.5">
      <c r="A66" s="182">
        <v>40062406</v>
      </c>
      <c r="B66" s="10" t="s">
        <v>442</v>
      </c>
      <c r="C66" s="11" t="s">
        <v>27</v>
      </c>
      <c r="D66" s="10" t="s">
        <v>636</v>
      </c>
      <c r="E66" s="12" t="s">
        <v>148</v>
      </c>
      <c r="F66" s="236" t="s">
        <v>700</v>
      </c>
      <c r="G66" s="232" t="s">
        <v>90</v>
      </c>
      <c r="H66" s="326">
        <v>144452</v>
      </c>
      <c r="I66" s="331"/>
      <c r="J66" s="240"/>
      <c r="K66" s="239"/>
      <c r="L66" s="241"/>
      <c r="M66" s="239"/>
      <c r="N66" s="239"/>
      <c r="O66" s="239"/>
      <c r="P66" s="240"/>
      <c r="Q66" s="239"/>
      <c r="R66" s="239"/>
      <c r="S66" s="242"/>
      <c r="T66" s="332"/>
      <c r="U66" s="341">
        <f t="shared" si="1"/>
        <v>0</v>
      </c>
    </row>
    <row r="67" spans="1:21" ht="27.75" customHeight="1">
      <c r="A67" s="182">
        <v>40061285</v>
      </c>
      <c r="B67" s="10" t="s">
        <v>442</v>
      </c>
      <c r="C67" s="11" t="s">
        <v>27</v>
      </c>
      <c r="D67" s="10" t="s">
        <v>636</v>
      </c>
      <c r="E67" s="12" t="s">
        <v>148</v>
      </c>
      <c r="F67" s="236" t="s">
        <v>701</v>
      </c>
      <c r="G67" s="232" t="s">
        <v>80</v>
      </c>
      <c r="H67" s="326">
        <v>193100</v>
      </c>
      <c r="I67" s="331"/>
      <c r="J67" s="240"/>
      <c r="K67" s="239"/>
      <c r="L67" s="241"/>
      <c r="M67" s="239"/>
      <c r="N67" s="239"/>
      <c r="O67" s="239"/>
      <c r="P67" s="240"/>
      <c r="Q67" s="239"/>
      <c r="R67" s="239"/>
      <c r="S67" s="242"/>
      <c r="T67" s="332"/>
      <c r="U67" s="341">
        <f t="shared" si="1"/>
        <v>0</v>
      </c>
    </row>
    <row r="68" spans="1:21" ht="22.5">
      <c r="A68" s="182">
        <v>40063041</v>
      </c>
      <c r="B68" s="10" t="s">
        <v>442</v>
      </c>
      <c r="C68" s="11" t="s">
        <v>27</v>
      </c>
      <c r="D68" s="10" t="s">
        <v>636</v>
      </c>
      <c r="E68" s="12" t="s">
        <v>148</v>
      </c>
      <c r="F68" s="236" t="s">
        <v>702</v>
      </c>
      <c r="G68" s="232" t="s">
        <v>89</v>
      </c>
      <c r="H68" s="326">
        <v>106168</v>
      </c>
      <c r="I68" s="331"/>
      <c r="J68" s="240"/>
      <c r="K68" s="239"/>
      <c r="L68" s="241"/>
      <c r="M68" s="239"/>
      <c r="N68" s="239"/>
      <c r="O68" s="239"/>
      <c r="P68" s="240"/>
      <c r="Q68" s="239"/>
      <c r="R68" s="239"/>
      <c r="S68" s="242"/>
      <c r="T68" s="332"/>
      <c r="U68" s="341">
        <f t="shared" ref="U68:U109" si="2">SUM(I68:T68)</f>
        <v>0</v>
      </c>
    </row>
    <row r="69" spans="1:21" ht="28.5" customHeight="1">
      <c r="A69" s="182">
        <v>40063985</v>
      </c>
      <c r="B69" s="10" t="s">
        <v>442</v>
      </c>
      <c r="C69" s="11" t="s">
        <v>27</v>
      </c>
      <c r="D69" s="10" t="s">
        <v>636</v>
      </c>
      <c r="E69" s="12" t="s">
        <v>148</v>
      </c>
      <c r="F69" s="236" t="s">
        <v>703</v>
      </c>
      <c r="G69" s="232" t="s">
        <v>87</v>
      </c>
      <c r="H69" s="326">
        <v>82236</v>
      </c>
      <c r="I69" s="331"/>
      <c r="J69" s="240"/>
      <c r="K69" s="239"/>
      <c r="L69" s="241"/>
      <c r="M69" s="239"/>
      <c r="N69" s="239"/>
      <c r="O69" s="239"/>
      <c r="P69" s="240"/>
      <c r="Q69" s="239"/>
      <c r="R69" s="239"/>
      <c r="S69" s="242"/>
      <c r="T69" s="332"/>
      <c r="U69" s="341">
        <f t="shared" si="2"/>
        <v>0</v>
      </c>
    </row>
    <row r="70" spans="1:21" ht="22.5">
      <c r="A70" s="182">
        <v>40061763</v>
      </c>
      <c r="B70" s="10" t="s">
        <v>442</v>
      </c>
      <c r="C70" s="11" t="s">
        <v>27</v>
      </c>
      <c r="D70" s="10" t="s">
        <v>636</v>
      </c>
      <c r="E70" s="12" t="s">
        <v>148</v>
      </c>
      <c r="F70" s="236" t="s">
        <v>704</v>
      </c>
      <c r="G70" s="232" t="s">
        <v>95</v>
      </c>
      <c r="H70" s="326">
        <v>120343</v>
      </c>
      <c r="I70" s="331"/>
      <c r="J70" s="240"/>
      <c r="K70" s="239"/>
      <c r="L70" s="241"/>
      <c r="M70" s="239"/>
      <c r="N70" s="239"/>
      <c r="O70" s="239"/>
      <c r="P70" s="240"/>
      <c r="Q70" s="239"/>
      <c r="R70" s="239"/>
      <c r="S70" s="242"/>
      <c r="T70" s="332"/>
      <c r="U70" s="341">
        <f t="shared" si="2"/>
        <v>0</v>
      </c>
    </row>
    <row r="71" spans="1:21" ht="23.25" customHeight="1">
      <c r="A71" s="182">
        <v>40063687</v>
      </c>
      <c r="B71" s="10" t="s">
        <v>442</v>
      </c>
      <c r="C71" s="11" t="s">
        <v>27</v>
      </c>
      <c r="D71" s="10" t="s">
        <v>636</v>
      </c>
      <c r="E71" s="12" t="s">
        <v>148</v>
      </c>
      <c r="F71" s="236" t="s">
        <v>705</v>
      </c>
      <c r="G71" s="232" t="s">
        <v>89</v>
      </c>
      <c r="H71" s="326">
        <v>190998</v>
      </c>
      <c r="I71" s="331"/>
      <c r="J71" s="240"/>
      <c r="K71" s="239"/>
      <c r="L71" s="241"/>
      <c r="M71" s="239"/>
      <c r="N71" s="239"/>
      <c r="O71" s="239"/>
      <c r="P71" s="240"/>
      <c r="Q71" s="239"/>
      <c r="R71" s="239"/>
      <c r="S71" s="242"/>
      <c r="T71" s="332"/>
      <c r="U71" s="341">
        <f t="shared" si="2"/>
        <v>0</v>
      </c>
    </row>
    <row r="72" spans="1:21" ht="26.25" customHeight="1">
      <c r="A72" s="182">
        <v>40063545</v>
      </c>
      <c r="B72" s="10" t="s">
        <v>442</v>
      </c>
      <c r="C72" s="11" t="s">
        <v>27</v>
      </c>
      <c r="D72" s="10" t="s">
        <v>636</v>
      </c>
      <c r="E72" s="12" t="s">
        <v>148</v>
      </c>
      <c r="F72" s="236" t="s">
        <v>706</v>
      </c>
      <c r="G72" s="232" t="s">
        <v>89</v>
      </c>
      <c r="H72" s="326">
        <v>99427</v>
      </c>
      <c r="I72" s="331"/>
      <c r="J72" s="240"/>
      <c r="K72" s="239"/>
      <c r="L72" s="241"/>
      <c r="M72" s="239"/>
      <c r="N72" s="239"/>
      <c r="O72" s="239"/>
      <c r="P72" s="240"/>
      <c r="Q72" s="239"/>
      <c r="R72" s="239"/>
      <c r="S72" s="242"/>
      <c r="T72" s="332"/>
      <c r="U72" s="341">
        <f t="shared" si="2"/>
        <v>0</v>
      </c>
    </row>
    <row r="73" spans="1:21" ht="22.5">
      <c r="A73" s="182">
        <v>40064215</v>
      </c>
      <c r="B73" s="10" t="s">
        <v>442</v>
      </c>
      <c r="C73" s="11" t="s">
        <v>27</v>
      </c>
      <c r="D73" s="10" t="s">
        <v>636</v>
      </c>
      <c r="E73" s="12" t="s">
        <v>148</v>
      </c>
      <c r="F73" s="236" t="s">
        <v>707</v>
      </c>
      <c r="G73" s="232" t="s">
        <v>83</v>
      </c>
      <c r="H73" s="326">
        <v>163828</v>
      </c>
      <c r="I73" s="331"/>
      <c r="J73" s="240"/>
      <c r="K73" s="239"/>
      <c r="L73" s="241"/>
      <c r="M73" s="239"/>
      <c r="N73" s="239"/>
      <c r="O73" s="239"/>
      <c r="P73" s="240"/>
      <c r="Q73" s="239"/>
      <c r="R73" s="239"/>
      <c r="S73" s="242"/>
      <c r="T73" s="332"/>
      <c r="U73" s="341">
        <f t="shared" si="2"/>
        <v>0</v>
      </c>
    </row>
    <row r="74" spans="1:21" ht="22.5">
      <c r="A74" s="182">
        <v>40063999</v>
      </c>
      <c r="B74" s="10" t="s">
        <v>442</v>
      </c>
      <c r="C74" s="11" t="s">
        <v>27</v>
      </c>
      <c r="D74" s="10" t="s">
        <v>636</v>
      </c>
      <c r="E74" s="12" t="s">
        <v>148</v>
      </c>
      <c r="F74" s="236" t="s">
        <v>708</v>
      </c>
      <c r="G74" s="232" t="s">
        <v>87</v>
      </c>
      <c r="H74" s="326">
        <v>193998</v>
      </c>
      <c r="I74" s="331"/>
      <c r="J74" s="240"/>
      <c r="K74" s="239">
        <v>35338.43</v>
      </c>
      <c r="L74" s="241"/>
      <c r="M74" s="239"/>
      <c r="N74" s="239"/>
      <c r="O74" s="239"/>
      <c r="P74" s="240"/>
      <c r="Q74" s="239"/>
      <c r="R74" s="239"/>
      <c r="S74" s="242"/>
      <c r="T74" s="332"/>
      <c r="U74" s="341">
        <f t="shared" si="2"/>
        <v>35338.43</v>
      </c>
    </row>
    <row r="75" spans="1:21">
      <c r="A75" s="182">
        <v>40063739</v>
      </c>
      <c r="B75" s="10" t="s">
        <v>442</v>
      </c>
      <c r="C75" s="11" t="s">
        <v>27</v>
      </c>
      <c r="D75" s="10" t="s">
        <v>636</v>
      </c>
      <c r="E75" s="12" t="s">
        <v>148</v>
      </c>
      <c r="F75" s="236" t="s">
        <v>709</v>
      </c>
      <c r="G75" s="232" t="s">
        <v>91</v>
      </c>
      <c r="H75" s="326">
        <v>80000</v>
      </c>
      <c r="I75" s="331"/>
      <c r="J75" s="240"/>
      <c r="K75" s="239"/>
      <c r="L75" s="241"/>
      <c r="M75" s="239"/>
      <c r="N75" s="239"/>
      <c r="O75" s="239"/>
      <c r="P75" s="240"/>
      <c r="Q75" s="239"/>
      <c r="R75" s="239"/>
      <c r="S75" s="242"/>
      <c r="T75" s="332"/>
      <c r="U75" s="341">
        <f t="shared" si="2"/>
        <v>0</v>
      </c>
    </row>
    <row r="76" spans="1:21">
      <c r="A76" s="182">
        <v>40063849</v>
      </c>
      <c r="B76" s="10" t="s">
        <v>442</v>
      </c>
      <c r="C76" s="11" t="s">
        <v>27</v>
      </c>
      <c r="D76" s="10" t="s">
        <v>636</v>
      </c>
      <c r="E76" s="12" t="s">
        <v>148</v>
      </c>
      <c r="F76" s="236" t="s">
        <v>710</v>
      </c>
      <c r="G76" s="232" t="s">
        <v>96</v>
      </c>
      <c r="H76" s="326">
        <v>171128</v>
      </c>
      <c r="I76" s="331"/>
      <c r="J76" s="240"/>
      <c r="K76" s="239"/>
      <c r="L76" s="241"/>
      <c r="M76" s="239"/>
      <c r="N76" s="239"/>
      <c r="O76" s="239"/>
      <c r="P76" s="240"/>
      <c r="Q76" s="239"/>
      <c r="R76" s="239"/>
      <c r="S76" s="242"/>
      <c r="T76" s="332"/>
      <c r="U76" s="341">
        <f t="shared" si="2"/>
        <v>0</v>
      </c>
    </row>
    <row r="77" spans="1:21" ht="23.25" customHeight="1">
      <c r="A77" s="182">
        <v>40064406</v>
      </c>
      <c r="B77" s="10" t="s">
        <v>442</v>
      </c>
      <c r="C77" s="11" t="s">
        <v>27</v>
      </c>
      <c r="D77" s="10" t="s">
        <v>636</v>
      </c>
      <c r="E77" s="12" t="s">
        <v>148</v>
      </c>
      <c r="F77" s="236" t="s">
        <v>711</v>
      </c>
      <c r="G77" s="232" t="s">
        <v>83</v>
      </c>
      <c r="H77" s="326">
        <v>89911</v>
      </c>
      <c r="I77" s="331"/>
      <c r="J77" s="240"/>
      <c r="K77" s="239"/>
      <c r="L77" s="241"/>
      <c r="M77" s="239"/>
      <c r="N77" s="239"/>
      <c r="O77" s="239"/>
      <c r="P77" s="240"/>
      <c r="Q77" s="239"/>
      <c r="R77" s="239"/>
      <c r="S77" s="242"/>
      <c r="T77" s="332"/>
      <c r="U77" s="341">
        <f t="shared" si="2"/>
        <v>0</v>
      </c>
    </row>
    <row r="78" spans="1:21" ht="22.5">
      <c r="A78" s="182">
        <v>40063173</v>
      </c>
      <c r="B78" s="10" t="s">
        <v>442</v>
      </c>
      <c r="C78" s="11" t="s">
        <v>27</v>
      </c>
      <c r="D78" s="10" t="s">
        <v>636</v>
      </c>
      <c r="E78" s="12" t="s">
        <v>148</v>
      </c>
      <c r="F78" s="236" t="s">
        <v>712</v>
      </c>
      <c r="G78" s="232" t="s">
        <v>81</v>
      </c>
      <c r="H78" s="326">
        <v>169152</v>
      </c>
      <c r="I78" s="331"/>
      <c r="J78" s="240"/>
      <c r="K78" s="239"/>
      <c r="L78" s="241"/>
      <c r="M78" s="239"/>
      <c r="N78" s="239"/>
      <c r="O78" s="239"/>
      <c r="P78" s="240"/>
      <c r="Q78" s="239"/>
      <c r="R78" s="239"/>
      <c r="S78" s="242"/>
      <c r="T78" s="332"/>
      <c r="U78" s="341">
        <f t="shared" si="2"/>
        <v>0</v>
      </c>
    </row>
    <row r="79" spans="1:21" ht="28.5" customHeight="1">
      <c r="A79" s="182">
        <v>40063167</v>
      </c>
      <c r="B79" s="10" t="s">
        <v>442</v>
      </c>
      <c r="C79" s="11" t="s">
        <v>27</v>
      </c>
      <c r="D79" s="10" t="s">
        <v>636</v>
      </c>
      <c r="E79" s="12" t="s">
        <v>148</v>
      </c>
      <c r="F79" s="236" t="s">
        <v>713</v>
      </c>
      <c r="G79" s="232" t="s">
        <v>81</v>
      </c>
      <c r="H79" s="326">
        <v>156448</v>
      </c>
      <c r="I79" s="331"/>
      <c r="J79" s="240">
        <v>11944.272999999999</v>
      </c>
      <c r="K79" s="239">
        <v>33306.57</v>
      </c>
      <c r="L79" s="241"/>
      <c r="M79" s="239"/>
      <c r="N79" s="239"/>
      <c r="O79" s="239"/>
      <c r="P79" s="240"/>
      <c r="Q79" s="239"/>
      <c r="R79" s="239"/>
      <c r="S79" s="242"/>
      <c r="T79" s="332"/>
      <c r="U79" s="341">
        <f t="shared" si="2"/>
        <v>45250.843000000001</v>
      </c>
    </row>
    <row r="80" spans="1:21" ht="28.5" customHeight="1">
      <c r="A80" s="182">
        <v>40061954</v>
      </c>
      <c r="B80" s="10" t="s">
        <v>442</v>
      </c>
      <c r="C80" s="11" t="s">
        <v>27</v>
      </c>
      <c r="D80" s="10" t="s">
        <v>636</v>
      </c>
      <c r="E80" s="12" t="s">
        <v>148</v>
      </c>
      <c r="F80" s="236" t="s">
        <v>714</v>
      </c>
      <c r="G80" s="232" t="s">
        <v>80</v>
      </c>
      <c r="H80" s="326">
        <v>113642</v>
      </c>
      <c r="I80" s="331"/>
      <c r="J80" s="240"/>
      <c r="K80" s="239">
        <v>16348.271000000001</v>
      </c>
      <c r="L80" s="241"/>
      <c r="M80" s="239"/>
      <c r="N80" s="239"/>
      <c r="O80" s="239"/>
      <c r="P80" s="240"/>
      <c r="Q80" s="239"/>
      <c r="R80" s="239"/>
      <c r="S80" s="242"/>
      <c r="T80" s="332"/>
      <c r="U80" s="341">
        <f t="shared" si="2"/>
        <v>16348.271000000001</v>
      </c>
    </row>
    <row r="81" spans="1:21" ht="28.5" customHeight="1">
      <c r="A81" s="182">
        <v>40064427</v>
      </c>
      <c r="B81" s="10" t="s">
        <v>442</v>
      </c>
      <c r="C81" s="11" t="s">
        <v>27</v>
      </c>
      <c r="D81" s="10" t="s">
        <v>636</v>
      </c>
      <c r="E81" s="12" t="s">
        <v>148</v>
      </c>
      <c r="F81" s="236" t="s">
        <v>715</v>
      </c>
      <c r="G81" s="232" t="s">
        <v>79</v>
      </c>
      <c r="H81" s="326">
        <v>130605</v>
      </c>
      <c r="I81" s="331"/>
      <c r="J81" s="240"/>
      <c r="K81" s="239"/>
      <c r="L81" s="241"/>
      <c r="M81" s="239"/>
      <c r="N81" s="239"/>
      <c r="O81" s="239"/>
      <c r="P81" s="240"/>
      <c r="Q81" s="239"/>
      <c r="R81" s="239"/>
      <c r="S81" s="242"/>
      <c r="T81" s="332"/>
      <c r="U81" s="341">
        <f t="shared" si="2"/>
        <v>0</v>
      </c>
    </row>
    <row r="82" spans="1:21" ht="28.5" customHeight="1">
      <c r="A82" s="182">
        <v>40061791</v>
      </c>
      <c r="B82" s="10" t="s">
        <v>442</v>
      </c>
      <c r="C82" s="11" t="s">
        <v>27</v>
      </c>
      <c r="D82" s="10" t="s">
        <v>636</v>
      </c>
      <c r="E82" s="12" t="s">
        <v>148</v>
      </c>
      <c r="F82" s="236" t="s">
        <v>716</v>
      </c>
      <c r="G82" s="232" t="s">
        <v>88</v>
      </c>
      <c r="H82" s="326">
        <v>130611</v>
      </c>
      <c r="I82" s="331"/>
      <c r="J82" s="240"/>
      <c r="K82" s="239"/>
      <c r="L82" s="241"/>
      <c r="M82" s="239"/>
      <c r="N82" s="239"/>
      <c r="O82" s="239"/>
      <c r="P82" s="240"/>
      <c r="Q82" s="239"/>
      <c r="R82" s="239"/>
      <c r="S82" s="242"/>
      <c r="T82" s="332"/>
      <c r="U82" s="341">
        <f t="shared" si="2"/>
        <v>0</v>
      </c>
    </row>
    <row r="83" spans="1:21" ht="22.5">
      <c r="A83" s="182">
        <v>40064408</v>
      </c>
      <c r="B83" s="10" t="s">
        <v>442</v>
      </c>
      <c r="C83" s="11" t="s">
        <v>27</v>
      </c>
      <c r="D83" s="10" t="s">
        <v>636</v>
      </c>
      <c r="E83" s="12" t="s">
        <v>148</v>
      </c>
      <c r="F83" s="236" t="s">
        <v>717</v>
      </c>
      <c r="G83" s="232" t="s">
        <v>79</v>
      </c>
      <c r="H83" s="326">
        <v>110392</v>
      </c>
      <c r="I83" s="331"/>
      <c r="J83" s="240"/>
      <c r="K83" s="239"/>
      <c r="L83" s="241"/>
      <c r="M83" s="239"/>
      <c r="N83" s="239"/>
      <c r="O83" s="239"/>
      <c r="P83" s="240"/>
      <c r="Q83" s="239"/>
      <c r="R83" s="239"/>
      <c r="S83" s="242"/>
      <c r="T83" s="332"/>
      <c r="U83" s="341">
        <f t="shared" si="2"/>
        <v>0</v>
      </c>
    </row>
    <row r="84" spans="1:21">
      <c r="A84" s="182">
        <v>40061211</v>
      </c>
      <c r="B84" s="10" t="s">
        <v>442</v>
      </c>
      <c r="C84" s="11" t="s">
        <v>27</v>
      </c>
      <c r="D84" s="10" t="s">
        <v>636</v>
      </c>
      <c r="E84" s="12" t="s">
        <v>148</v>
      </c>
      <c r="F84" s="236" t="s">
        <v>718</v>
      </c>
      <c r="G84" s="232" t="s">
        <v>84</v>
      </c>
      <c r="H84" s="326">
        <v>113998</v>
      </c>
      <c r="I84" s="331"/>
      <c r="J84" s="240"/>
      <c r="K84" s="239">
        <v>43055.688000000002</v>
      </c>
      <c r="L84" s="241"/>
      <c r="M84" s="239"/>
      <c r="N84" s="239"/>
      <c r="O84" s="239"/>
      <c r="P84" s="240"/>
      <c r="Q84" s="239"/>
      <c r="R84" s="239"/>
      <c r="S84" s="242"/>
      <c r="T84" s="332"/>
      <c r="U84" s="341">
        <f t="shared" si="2"/>
        <v>43055.688000000002</v>
      </c>
    </row>
    <row r="85" spans="1:21" ht="22.5">
      <c r="A85" s="182">
        <v>40063986</v>
      </c>
      <c r="B85" s="10" t="s">
        <v>442</v>
      </c>
      <c r="C85" s="11" t="s">
        <v>27</v>
      </c>
      <c r="D85" s="10" t="s">
        <v>636</v>
      </c>
      <c r="E85" s="12" t="s">
        <v>148</v>
      </c>
      <c r="F85" s="236" t="s">
        <v>719</v>
      </c>
      <c r="G85" s="232" t="s">
        <v>87</v>
      </c>
      <c r="H85" s="326">
        <v>120721</v>
      </c>
      <c r="I85" s="331"/>
      <c r="J85" s="240"/>
      <c r="K85" s="239">
        <v>40230.025000000001</v>
      </c>
      <c r="L85" s="241"/>
      <c r="M85" s="239"/>
      <c r="N85" s="239"/>
      <c r="O85" s="239"/>
      <c r="P85" s="240"/>
      <c r="Q85" s="239"/>
      <c r="R85" s="239"/>
      <c r="S85" s="242"/>
      <c r="T85" s="332"/>
      <c r="U85" s="341">
        <f t="shared" si="2"/>
        <v>40230.025000000001</v>
      </c>
    </row>
    <row r="86" spans="1:21" ht="22.5">
      <c r="A86" s="182">
        <v>40064465</v>
      </c>
      <c r="B86" s="10" t="s">
        <v>442</v>
      </c>
      <c r="C86" s="11" t="s">
        <v>27</v>
      </c>
      <c r="D86" s="10" t="s">
        <v>636</v>
      </c>
      <c r="E86" s="12" t="s">
        <v>148</v>
      </c>
      <c r="F86" s="236" t="s">
        <v>720</v>
      </c>
      <c r="G86" s="232" t="s">
        <v>79</v>
      </c>
      <c r="H86" s="326">
        <v>102457</v>
      </c>
      <c r="I86" s="331"/>
      <c r="J86" s="240"/>
      <c r="K86" s="239"/>
      <c r="L86" s="241"/>
      <c r="M86" s="239"/>
      <c r="N86" s="239"/>
      <c r="O86" s="239"/>
      <c r="P86" s="240"/>
      <c r="Q86" s="239"/>
      <c r="R86" s="239"/>
      <c r="S86" s="242"/>
      <c r="T86" s="332"/>
      <c r="U86" s="341">
        <f t="shared" si="2"/>
        <v>0</v>
      </c>
    </row>
    <row r="87" spans="1:21" ht="24.75" customHeight="1">
      <c r="A87" s="182">
        <v>40063743</v>
      </c>
      <c r="B87" s="10" t="s">
        <v>442</v>
      </c>
      <c r="C87" s="11" t="s">
        <v>27</v>
      </c>
      <c r="D87" s="10" t="s">
        <v>636</v>
      </c>
      <c r="E87" s="12" t="s">
        <v>148</v>
      </c>
      <c r="F87" s="236" t="s">
        <v>721</v>
      </c>
      <c r="G87" s="232" t="s">
        <v>82</v>
      </c>
      <c r="H87" s="326">
        <v>193000</v>
      </c>
      <c r="I87" s="331"/>
      <c r="J87" s="240"/>
      <c r="K87" s="239"/>
      <c r="L87" s="241"/>
      <c r="M87" s="239"/>
      <c r="N87" s="239"/>
      <c r="O87" s="239"/>
      <c r="P87" s="240"/>
      <c r="Q87" s="239"/>
      <c r="R87" s="239"/>
      <c r="S87" s="242"/>
      <c r="T87" s="332"/>
      <c r="U87" s="341">
        <f t="shared" si="2"/>
        <v>0</v>
      </c>
    </row>
    <row r="88" spans="1:21" ht="23.25" customHeight="1">
      <c r="A88" s="182">
        <v>40024177</v>
      </c>
      <c r="B88" s="10" t="s">
        <v>442</v>
      </c>
      <c r="C88" s="11" t="s">
        <v>27</v>
      </c>
      <c r="D88" s="10" t="s">
        <v>636</v>
      </c>
      <c r="E88" s="12" t="s">
        <v>148</v>
      </c>
      <c r="F88" s="236" t="s">
        <v>722</v>
      </c>
      <c r="G88" s="232" t="s">
        <v>87</v>
      </c>
      <c r="H88" s="326">
        <v>37319</v>
      </c>
      <c r="I88" s="331"/>
      <c r="J88" s="240"/>
      <c r="K88" s="239"/>
      <c r="L88" s="241"/>
      <c r="M88" s="239"/>
      <c r="N88" s="239"/>
      <c r="O88" s="239"/>
      <c r="P88" s="240"/>
      <c r="Q88" s="239"/>
      <c r="R88" s="239"/>
      <c r="S88" s="242"/>
      <c r="T88" s="332"/>
      <c r="U88" s="341">
        <f t="shared" si="2"/>
        <v>0</v>
      </c>
    </row>
    <row r="89" spans="1:21" ht="22.5">
      <c r="A89" s="182">
        <v>40072969</v>
      </c>
      <c r="B89" s="10" t="s">
        <v>442</v>
      </c>
      <c r="C89" s="11" t="s">
        <v>27</v>
      </c>
      <c r="D89" s="10" t="s">
        <v>636</v>
      </c>
      <c r="E89" s="12" t="s">
        <v>148</v>
      </c>
      <c r="F89" s="236" t="s">
        <v>723</v>
      </c>
      <c r="G89" s="232" t="s">
        <v>89</v>
      </c>
      <c r="H89" s="326">
        <v>337144.30200000003</v>
      </c>
      <c r="I89" s="331"/>
      <c r="J89" s="240"/>
      <c r="K89" s="239"/>
      <c r="L89" s="241"/>
      <c r="M89" s="239"/>
      <c r="N89" s="239"/>
      <c r="O89" s="239"/>
      <c r="P89" s="240"/>
      <c r="Q89" s="239"/>
      <c r="R89" s="239"/>
      <c r="S89" s="242"/>
      <c r="T89" s="332"/>
      <c r="U89" s="341">
        <f t="shared" si="2"/>
        <v>0</v>
      </c>
    </row>
    <row r="90" spans="1:21" ht="22.5">
      <c r="A90" s="182">
        <v>40073457</v>
      </c>
      <c r="B90" s="10" t="s">
        <v>442</v>
      </c>
      <c r="C90" s="11" t="s">
        <v>27</v>
      </c>
      <c r="D90" s="10" t="s">
        <v>636</v>
      </c>
      <c r="E90" s="12" t="s">
        <v>148</v>
      </c>
      <c r="F90" s="236" t="s">
        <v>724</v>
      </c>
      <c r="G90" s="232" t="s">
        <v>89</v>
      </c>
      <c r="H90" s="326">
        <v>337144</v>
      </c>
      <c r="I90" s="331"/>
      <c r="J90" s="240"/>
      <c r="K90" s="239"/>
      <c r="L90" s="241"/>
      <c r="M90" s="239"/>
      <c r="N90" s="239"/>
      <c r="O90" s="239"/>
      <c r="P90" s="240"/>
      <c r="Q90" s="239"/>
      <c r="R90" s="239"/>
      <c r="S90" s="242"/>
      <c r="T90" s="332"/>
      <c r="U90" s="341">
        <f t="shared" si="2"/>
        <v>0</v>
      </c>
    </row>
    <row r="91" spans="1:21" ht="22.5">
      <c r="A91" s="182">
        <v>40073489</v>
      </c>
      <c r="B91" s="10" t="s">
        <v>442</v>
      </c>
      <c r="C91" s="11" t="s">
        <v>27</v>
      </c>
      <c r="D91" s="10" t="s">
        <v>636</v>
      </c>
      <c r="E91" s="12" t="s">
        <v>148</v>
      </c>
      <c r="F91" s="236" t="s">
        <v>725</v>
      </c>
      <c r="G91" s="232" t="s">
        <v>95</v>
      </c>
      <c r="H91" s="326">
        <v>337136.42</v>
      </c>
      <c r="I91" s="331"/>
      <c r="J91" s="240"/>
      <c r="K91" s="239"/>
      <c r="L91" s="241"/>
      <c r="M91" s="239"/>
      <c r="N91" s="239"/>
      <c r="O91" s="239"/>
      <c r="P91" s="240"/>
      <c r="Q91" s="239"/>
      <c r="R91" s="239"/>
      <c r="S91" s="242"/>
      <c r="T91" s="332"/>
      <c r="U91" s="341">
        <f t="shared" si="2"/>
        <v>0</v>
      </c>
    </row>
    <row r="92" spans="1:21" ht="22.5" customHeight="1">
      <c r="A92" s="182">
        <v>40073141</v>
      </c>
      <c r="B92" s="10" t="s">
        <v>442</v>
      </c>
      <c r="C92" s="11" t="s">
        <v>27</v>
      </c>
      <c r="D92" s="10" t="s">
        <v>636</v>
      </c>
      <c r="E92" s="12" t="s">
        <v>148</v>
      </c>
      <c r="F92" s="236" t="s">
        <v>726</v>
      </c>
      <c r="G92" s="232" t="s">
        <v>95</v>
      </c>
      <c r="H92" s="326">
        <v>259098.902</v>
      </c>
      <c r="I92" s="331"/>
      <c r="J92" s="240"/>
      <c r="K92" s="239"/>
      <c r="L92" s="241"/>
      <c r="M92" s="239"/>
      <c r="N92" s="239"/>
      <c r="O92" s="239"/>
      <c r="P92" s="240"/>
      <c r="Q92" s="239"/>
      <c r="R92" s="239"/>
      <c r="S92" s="242"/>
      <c r="T92" s="332"/>
      <c r="U92" s="341">
        <f t="shared" si="2"/>
        <v>0</v>
      </c>
    </row>
    <row r="93" spans="1:21" ht="22.5">
      <c r="A93" s="182">
        <v>40073642</v>
      </c>
      <c r="B93" s="10" t="s">
        <v>442</v>
      </c>
      <c r="C93" s="11" t="s">
        <v>27</v>
      </c>
      <c r="D93" s="10" t="s">
        <v>636</v>
      </c>
      <c r="E93" s="12" t="s">
        <v>148</v>
      </c>
      <c r="F93" s="236" t="s">
        <v>727</v>
      </c>
      <c r="G93" s="232" t="s">
        <v>96</v>
      </c>
      <c r="H93" s="326">
        <v>326005.55800000002</v>
      </c>
      <c r="I93" s="331"/>
      <c r="J93" s="240"/>
      <c r="K93" s="239"/>
      <c r="L93" s="241"/>
      <c r="M93" s="239"/>
      <c r="N93" s="239"/>
      <c r="O93" s="239"/>
      <c r="P93" s="240"/>
      <c r="Q93" s="239"/>
      <c r="R93" s="239"/>
      <c r="S93" s="242"/>
      <c r="T93" s="332"/>
      <c r="U93" s="341">
        <f t="shared" si="2"/>
        <v>0</v>
      </c>
    </row>
    <row r="94" spans="1:21" ht="22.5">
      <c r="A94" s="182">
        <v>40073650</v>
      </c>
      <c r="B94" s="10" t="s">
        <v>442</v>
      </c>
      <c r="C94" s="11" t="s">
        <v>27</v>
      </c>
      <c r="D94" s="10" t="s">
        <v>636</v>
      </c>
      <c r="E94" s="12" t="s">
        <v>148</v>
      </c>
      <c r="F94" s="236" t="s">
        <v>728</v>
      </c>
      <c r="G94" s="232" t="s">
        <v>96</v>
      </c>
      <c r="H94" s="326">
        <v>337097.66700000002</v>
      </c>
      <c r="I94" s="331"/>
      <c r="J94" s="240"/>
      <c r="K94" s="239"/>
      <c r="L94" s="241"/>
      <c r="M94" s="239"/>
      <c r="N94" s="239"/>
      <c r="O94" s="239"/>
      <c r="P94" s="240"/>
      <c r="Q94" s="239"/>
      <c r="R94" s="239"/>
      <c r="S94" s="242"/>
      <c r="T94" s="332"/>
      <c r="U94" s="341">
        <f t="shared" si="2"/>
        <v>0</v>
      </c>
    </row>
    <row r="95" spans="1:21" ht="22.5">
      <c r="A95" s="182">
        <v>40008198</v>
      </c>
      <c r="B95" s="10" t="s">
        <v>442</v>
      </c>
      <c r="C95" s="11" t="s">
        <v>27</v>
      </c>
      <c r="D95" s="10" t="s">
        <v>636</v>
      </c>
      <c r="E95" s="12" t="s">
        <v>148</v>
      </c>
      <c r="F95" s="236" t="s">
        <v>729</v>
      </c>
      <c r="G95" s="232" t="s">
        <v>89</v>
      </c>
      <c r="H95" s="326">
        <v>79093</v>
      </c>
      <c r="I95" s="331"/>
      <c r="J95" s="240"/>
      <c r="K95" s="239"/>
      <c r="L95" s="241"/>
      <c r="M95" s="239"/>
      <c r="N95" s="239"/>
      <c r="O95" s="239"/>
      <c r="P95" s="240"/>
      <c r="Q95" s="239"/>
      <c r="R95" s="239"/>
      <c r="S95" s="242"/>
      <c r="T95" s="332"/>
      <c r="U95" s="341">
        <f t="shared" si="2"/>
        <v>0</v>
      </c>
    </row>
    <row r="96" spans="1:21" ht="20.25" customHeight="1">
      <c r="A96" s="182">
        <v>40008837</v>
      </c>
      <c r="B96" s="10" t="s">
        <v>442</v>
      </c>
      <c r="C96" s="11" t="s">
        <v>27</v>
      </c>
      <c r="D96" s="10" t="s">
        <v>636</v>
      </c>
      <c r="E96" s="12" t="s">
        <v>148</v>
      </c>
      <c r="F96" s="236" t="s">
        <v>730</v>
      </c>
      <c r="G96" s="232" t="s">
        <v>95</v>
      </c>
      <c r="H96" s="326">
        <v>86188</v>
      </c>
      <c r="I96" s="331"/>
      <c r="J96" s="240"/>
      <c r="K96" s="239"/>
      <c r="L96" s="241"/>
      <c r="M96" s="239"/>
      <c r="N96" s="239"/>
      <c r="O96" s="239"/>
      <c r="P96" s="240"/>
      <c r="Q96" s="239"/>
      <c r="R96" s="239"/>
      <c r="S96" s="242"/>
      <c r="T96" s="332"/>
      <c r="U96" s="341">
        <f t="shared" si="2"/>
        <v>0</v>
      </c>
    </row>
    <row r="97" spans="1:21" ht="20.25" customHeight="1">
      <c r="A97" s="182">
        <v>40073363</v>
      </c>
      <c r="B97" s="10" t="s">
        <v>442</v>
      </c>
      <c r="C97" s="11" t="s">
        <v>27</v>
      </c>
      <c r="D97" s="10">
        <v>125</v>
      </c>
      <c r="E97" s="12" t="s">
        <v>148</v>
      </c>
      <c r="F97" s="236" t="s">
        <v>731</v>
      </c>
      <c r="G97" s="232" t="s">
        <v>80</v>
      </c>
      <c r="H97" s="326" t="s">
        <v>732</v>
      </c>
      <c r="I97" s="331"/>
      <c r="J97" s="240"/>
      <c r="K97" s="239"/>
      <c r="L97" s="241"/>
      <c r="M97" s="239"/>
      <c r="N97" s="239"/>
      <c r="O97" s="239"/>
      <c r="P97" s="240"/>
      <c r="Q97" s="239"/>
      <c r="R97" s="239"/>
      <c r="S97" s="242"/>
      <c r="T97" s="332"/>
      <c r="U97" s="341">
        <f t="shared" si="2"/>
        <v>0</v>
      </c>
    </row>
    <row r="98" spans="1:21" ht="22.5">
      <c r="A98" s="182">
        <v>40073337</v>
      </c>
      <c r="B98" s="10" t="s">
        <v>442</v>
      </c>
      <c r="C98" s="11" t="s">
        <v>27</v>
      </c>
      <c r="D98" s="10">
        <v>125</v>
      </c>
      <c r="E98" s="12" t="s">
        <v>148</v>
      </c>
      <c r="F98" s="236" t="s">
        <v>733</v>
      </c>
      <c r="G98" s="232" t="s">
        <v>80</v>
      </c>
      <c r="H98" s="326">
        <v>336918</v>
      </c>
      <c r="I98" s="331"/>
      <c r="J98" s="240"/>
      <c r="K98" s="239"/>
      <c r="L98" s="241"/>
      <c r="M98" s="239"/>
      <c r="N98" s="239"/>
      <c r="O98" s="239"/>
      <c r="P98" s="240"/>
      <c r="Q98" s="239"/>
      <c r="R98" s="239"/>
      <c r="S98" s="242"/>
      <c r="T98" s="332"/>
      <c r="U98" s="341">
        <f t="shared" si="2"/>
        <v>0</v>
      </c>
    </row>
    <row r="99" spans="1:21" ht="24.75" customHeight="1">
      <c r="A99" s="182">
        <v>40073860</v>
      </c>
      <c r="B99" s="10" t="s">
        <v>442</v>
      </c>
      <c r="C99" s="11" t="s">
        <v>27</v>
      </c>
      <c r="D99" s="10">
        <v>125</v>
      </c>
      <c r="E99" s="12" t="s">
        <v>148</v>
      </c>
      <c r="F99" s="236" t="s">
        <v>734</v>
      </c>
      <c r="G99" s="232" t="s">
        <v>84</v>
      </c>
      <c r="H99" s="326">
        <v>250000</v>
      </c>
      <c r="I99" s="331"/>
      <c r="J99" s="240"/>
      <c r="K99" s="239"/>
      <c r="L99" s="241"/>
      <c r="M99" s="239"/>
      <c r="N99" s="239"/>
      <c r="O99" s="239"/>
      <c r="P99" s="240"/>
      <c r="Q99" s="239"/>
      <c r="R99" s="239"/>
      <c r="S99" s="242"/>
      <c r="T99" s="332"/>
      <c r="U99" s="341">
        <f t="shared" si="2"/>
        <v>0</v>
      </c>
    </row>
    <row r="100" spans="1:21" ht="22.5">
      <c r="A100" s="182">
        <v>40073861</v>
      </c>
      <c r="B100" s="10" t="s">
        <v>442</v>
      </c>
      <c r="C100" s="11" t="s">
        <v>27</v>
      </c>
      <c r="D100" s="10">
        <v>125</v>
      </c>
      <c r="E100" s="12" t="s">
        <v>148</v>
      </c>
      <c r="F100" s="236" t="s">
        <v>735</v>
      </c>
      <c r="G100" s="232" t="s">
        <v>84</v>
      </c>
      <c r="H100" s="326" t="s">
        <v>736</v>
      </c>
      <c r="I100" s="331"/>
      <c r="J100" s="240"/>
      <c r="K100" s="239"/>
      <c r="L100" s="241"/>
      <c r="M100" s="239"/>
      <c r="N100" s="239"/>
      <c r="O100" s="239"/>
      <c r="P100" s="240"/>
      <c r="Q100" s="239"/>
      <c r="R100" s="239"/>
      <c r="S100" s="242"/>
      <c r="T100" s="332"/>
      <c r="U100" s="341">
        <f t="shared" si="2"/>
        <v>0</v>
      </c>
    </row>
    <row r="101" spans="1:21" ht="22.5">
      <c r="A101" s="182">
        <v>40073127</v>
      </c>
      <c r="B101" s="10" t="s">
        <v>442</v>
      </c>
      <c r="C101" s="11" t="s">
        <v>27</v>
      </c>
      <c r="D101" s="10">
        <v>125</v>
      </c>
      <c r="E101" s="12" t="s">
        <v>148</v>
      </c>
      <c r="F101" s="236" t="s">
        <v>737</v>
      </c>
      <c r="G101" s="232" t="s">
        <v>97</v>
      </c>
      <c r="H101" s="326" t="s">
        <v>738</v>
      </c>
      <c r="I101" s="331"/>
      <c r="J101" s="240"/>
      <c r="K101" s="239"/>
      <c r="L101" s="241"/>
      <c r="M101" s="239"/>
      <c r="N101" s="239"/>
      <c r="O101" s="239"/>
      <c r="P101" s="240"/>
      <c r="Q101" s="239"/>
      <c r="R101" s="239"/>
      <c r="S101" s="242"/>
      <c r="T101" s="332"/>
      <c r="U101" s="341">
        <f t="shared" si="2"/>
        <v>0</v>
      </c>
    </row>
    <row r="102" spans="1:21" ht="22.5">
      <c r="A102" s="182">
        <v>40073147</v>
      </c>
      <c r="B102" s="10" t="s">
        <v>442</v>
      </c>
      <c r="C102" s="11" t="s">
        <v>27</v>
      </c>
      <c r="D102" s="10">
        <v>125</v>
      </c>
      <c r="E102" s="12" t="s">
        <v>148</v>
      </c>
      <c r="F102" s="236" t="s">
        <v>739</v>
      </c>
      <c r="G102" s="232" t="s">
        <v>97</v>
      </c>
      <c r="H102" s="326">
        <v>275736</v>
      </c>
      <c r="I102" s="331"/>
      <c r="J102" s="240"/>
      <c r="K102" s="239"/>
      <c r="L102" s="241"/>
      <c r="M102" s="239"/>
      <c r="N102" s="239"/>
      <c r="O102" s="239"/>
      <c r="P102" s="240"/>
      <c r="Q102" s="239"/>
      <c r="R102" s="239"/>
      <c r="S102" s="242"/>
      <c r="T102" s="332"/>
      <c r="U102" s="341">
        <f t="shared" si="2"/>
        <v>0</v>
      </c>
    </row>
    <row r="103" spans="1:21" ht="27" customHeight="1">
      <c r="A103" s="182">
        <v>40073442</v>
      </c>
      <c r="B103" s="10" t="s">
        <v>442</v>
      </c>
      <c r="C103" s="11" t="s">
        <v>27</v>
      </c>
      <c r="D103" s="10">
        <v>125</v>
      </c>
      <c r="E103" s="12" t="s">
        <v>148</v>
      </c>
      <c r="F103" s="236" t="s">
        <v>740</v>
      </c>
      <c r="G103" s="232" t="s">
        <v>79</v>
      </c>
      <c r="H103" s="326">
        <v>323654</v>
      </c>
      <c r="I103" s="333"/>
      <c r="J103" s="245"/>
      <c r="K103" s="13"/>
      <c r="L103" s="13"/>
      <c r="M103" s="13"/>
      <c r="N103" s="13"/>
      <c r="O103" s="13"/>
      <c r="P103" s="245"/>
      <c r="Q103" s="13"/>
      <c r="R103" s="13"/>
      <c r="S103" s="246"/>
      <c r="T103" s="334"/>
      <c r="U103" s="341">
        <f t="shared" si="2"/>
        <v>0</v>
      </c>
    </row>
    <row r="104" spans="1:21" ht="22.5" customHeight="1">
      <c r="A104" s="182">
        <v>40073404</v>
      </c>
      <c r="B104" s="10" t="s">
        <v>442</v>
      </c>
      <c r="C104" s="11" t="s">
        <v>27</v>
      </c>
      <c r="D104" s="10">
        <v>125</v>
      </c>
      <c r="E104" s="12" t="s">
        <v>148</v>
      </c>
      <c r="F104" s="236" t="s">
        <v>741</v>
      </c>
      <c r="G104" s="232" t="s">
        <v>79</v>
      </c>
      <c r="H104" s="326">
        <v>337145</v>
      </c>
      <c r="I104" s="333"/>
      <c r="J104" s="245"/>
      <c r="K104" s="13"/>
      <c r="L104" s="13"/>
      <c r="M104" s="13"/>
      <c r="N104" s="13"/>
      <c r="O104" s="13"/>
      <c r="P104" s="245"/>
      <c r="Q104" s="13"/>
      <c r="R104" s="13"/>
      <c r="S104" s="246"/>
      <c r="T104" s="334"/>
      <c r="U104" s="341">
        <f t="shared" si="2"/>
        <v>0</v>
      </c>
    </row>
    <row r="105" spans="1:21" ht="24" customHeight="1">
      <c r="A105" s="182">
        <v>40073761</v>
      </c>
      <c r="B105" s="10" t="s">
        <v>442</v>
      </c>
      <c r="C105" s="11" t="s">
        <v>27</v>
      </c>
      <c r="D105" s="10">
        <v>125</v>
      </c>
      <c r="E105" s="12" t="s">
        <v>148</v>
      </c>
      <c r="F105" s="236" t="s">
        <v>742</v>
      </c>
      <c r="G105" s="232" t="s">
        <v>81</v>
      </c>
      <c r="H105" s="326">
        <v>249319</v>
      </c>
      <c r="I105" s="333"/>
      <c r="J105" s="245"/>
      <c r="K105" s="13"/>
      <c r="L105" s="13"/>
      <c r="M105" s="13"/>
      <c r="N105" s="13"/>
      <c r="O105" s="13"/>
      <c r="P105" s="245"/>
      <c r="Q105" s="13"/>
      <c r="R105" s="13"/>
      <c r="S105" s="246"/>
      <c r="T105" s="334"/>
      <c r="U105" s="341">
        <f t="shared" si="2"/>
        <v>0</v>
      </c>
    </row>
    <row r="106" spans="1:21" ht="22.5">
      <c r="A106" s="182">
        <v>40073759</v>
      </c>
      <c r="B106" s="10" t="s">
        <v>442</v>
      </c>
      <c r="C106" s="11" t="s">
        <v>27</v>
      </c>
      <c r="D106" s="10">
        <v>125</v>
      </c>
      <c r="E106" s="12" t="s">
        <v>148</v>
      </c>
      <c r="F106" s="236" t="s">
        <v>743</v>
      </c>
      <c r="G106" s="232" t="s">
        <v>81</v>
      </c>
      <c r="H106" s="326">
        <v>250000</v>
      </c>
      <c r="I106" s="333"/>
      <c r="J106" s="245"/>
      <c r="K106" s="13"/>
      <c r="L106" s="13"/>
      <c r="M106" s="13"/>
      <c r="N106" s="13"/>
      <c r="O106" s="13"/>
      <c r="P106" s="245"/>
      <c r="Q106" s="13"/>
      <c r="R106" s="13"/>
      <c r="S106" s="246"/>
      <c r="T106" s="334"/>
      <c r="U106" s="341">
        <f t="shared" si="2"/>
        <v>0</v>
      </c>
    </row>
    <row r="107" spans="1:21" ht="24.75" customHeight="1">
      <c r="A107" s="182">
        <v>40073760</v>
      </c>
      <c r="B107" s="10" t="s">
        <v>442</v>
      </c>
      <c r="C107" s="11" t="s">
        <v>27</v>
      </c>
      <c r="D107" s="10">
        <v>125</v>
      </c>
      <c r="E107" s="12" t="s">
        <v>148</v>
      </c>
      <c r="F107" s="236" t="s">
        <v>744</v>
      </c>
      <c r="G107" s="232" t="s">
        <v>81</v>
      </c>
      <c r="H107" s="326">
        <v>240000</v>
      </c>
      <c r="I107" s="333"/>
      <c r="J107" s="245"/>
      <c r="K107" s="13"/>
      <c r="L107" s="13"/>
      <c r="M107" s="13"/>
      <c r="N107" s="13"/>
      <c r="O107" s="13"/>
      <c r="P107" s="245"/>
      <c r="Q107" s="13"/>
      <c r="R107" s="13"/>
      <c r="S107" s="246"/>
      <c r="T107" s="334"/>
      <c r="U107" s="341">
        <f t="shared" si="2"/>
        <v>0</v>
      </c>
    </row>
    <row r="108" spans="1:21" ht="23.25" customHeight="1">
      <c r="A108" s="182">
        <v>40073615</v>
      </c>
      <c r="B108" s="10" t="s">
        <v>442</v>
      </c>
      <c r="C108" s="11" t="s">
        <v>27</v>
      </c>
      <c r="D108" s="10">
        <v>125</v>
      </c>
      <c r="E108" s="12" t="s">
        <v>148</v>
      </c>
      <c r="F108" s="236" t="s">
        <v>745</v>
      </c>
      <c r="G108" s="232" t="s">
        <v>90</v>
      </c>
      <c r="H108" s="326">
        <v>310378</v>
      </c>
      <c r="I108" s="333"/>
      <c r="J108" s="245"/>
      <c r="K108" s="13"/>
      <c r="L108" s="13"/>
      <c r="M108" s="13"/>
      <c r="N108" s="13"/>
      <c r="O108" s="13"/>
      <c r="P108" s="245"/>
      <c r="Q108" s="13"/>
      <c r="R108" s="13"/>
      <c r="S108" s="246"/>
      <c r="T108" s="334"/>
      <c r="U108" s="341">
        <f t="shared" si="2"/>
        <v>0</v>
      </c>
    </row>
    <row r="109" spans="1:21" ht="13.5" thickBot="1">
      <c r="A109" s="182">
        <v>40073618</v>
      </c>
      <c r="B109" s="10" t="s">
        <v>442</v>
      </c>
      <c r="C109" s="11" t="s">
        <v>27</v>
      </c>
      <c r="D109" s="10">
        <v>125</v>
      </c>
      <c r="E109" s="12" t="s">
        <v>148</v>
      </c>
      <c r="F109" s="236" t="s">
        <v>746</v>
      </c>
      <c r="G109" s="232" t="s">
        <v>90</v>
      </c>
      <c r="H109" s="326">
        <v>337145</v>
      </c>
      <c r="I109" s="335"/>
      <c r="J109" s="336"/>
      <c r="K109" s="337"/>
      <c r="L109" s="337"/>
      <c r="M109" s="337"/>
      <c r="N109" s="337"/>
      <c r="O109" s="337"/>
      <c r="P109" s="336"/>
      <c r="Q109" s="337"/>
      <c r="R109" s="337"/>
      <c r="S109" s="338"/>
      <c r="T109" s="339"/>
      <c r="U109" s="342">
        <f t="shared" si="2"/>
        <v>0</v>
      </c>
    </row>
    <row r="110" spans="1:21">
      <c r="A110" s="224"/>
      <c r="B110" s="44"/>
      <c r="C110" s="225"/>
      <c r="D110" s="44"/>
      <c r="H110" s="226"/>
      <c r="I110" s="14"/>
      <c r="J110" s="227"/>
      <c r="K110" s="14"/>
      <c r="L110" s="14"/>
      <c r="M110" s="14"/>
      <c r="N110" s="14"/>
      <c r="O110" s="14"/>
      <c r="P110" s="227"/>
      <c r="Q110" s="14"/>
      <c r="R110" s="14"/>
      <c r="S110" s="228"/>
      <c r="U110" s="14"/>
    </row>
    <row r="111" spans="1:21">
      <c r="A111" s="224"/>
      <c r="B111" s="44"/>
      <c r="C111" s="225"/>
      <c r="D111" s="44"/>
      <c r="H111" s="226"/>
      <c r="I111" s="14"/>
      <c r="J111" s="227"/>
      <c r="K111" s="14"/>
      <c r="L111" s="14"/>
      <c r="M111" s="14"/>
      <c r="N111" s="14"/>
      <c r="O111" s="14"/>
      <c r="P111" s="227"/>
      <c r="Q111" s="14"/>
      <c r="R111" s="14"/>
      <c r="S111" s="228"/>
      <c r="U111" s="14"/>
    </row>
    <row r="112" spans="1:21">
      <c r="A112" s="224"/>
      <c r="B112" s="44"/>
      <c r="C112" s="225"/>
      <c r="D112" s="44"/>
      <c r="H112" s="226"/>
      <c r="I112" s="14"/>
      <c r="J112" s="227"/>
      <c r="K112" s="14"/>
      <c r="L112" s="14"/>
      <c r="M112" s="14"/>
      <c r="N112" s="14"/>
      <c r="O112" s="14"/>
      <c r="P112" s="227"/>
      <c r="Q112" s="14"/>
      <c r="R112" s="14"/>
      <c r="S112" s="228"/>
      <c r="U112" s="14"/>
    </row>
    <row r="113" spans="1:21">
      <c r="A113" s="224"/>
      <c r="B113" s="44"/>
      <c r="C113" s="225"/>
      <c r="D113" s="44"/>
      <c r="H113" s="226"/>
      <c r="I113" s="14"/>
      <c r="J113" s="227"/>
      <c r="K113" s="14"/>
      <c r="L113" s="14"/>
      <c r="M113" s="14"/>
      <c r="N113" s="14"/>
      <c r="O113" s="14"/>
      <c r="P113" s="227"/>
      <c r="Q113" s="14"/>
      <c r="R113" s="14"/>
      <c r="S113" s="228"/>
      <c r="U113" s="14"/>
    </row>
    <row r="114" spans="1:21">
      <c r="A114" s="224"/>
      <c r="B114" s="44"/>
      <c r="C114" s="225"/>
      <c r="D114" s="44"/>
      <c r="H114" s="226"/>
      <c r="I114" s="14"/>
      <c r="J114" s="227"/>
      <c r="K114" s="14"/>
      <c r="L114" s="14"/>
      <c r="M114" s="14"/>
      <c r="N114" s="14"/>
      <c r="O114" s="14"/>
      <c r="P114" s="227"/>
      <c r="Q114" s="14"/>
      <c r="R114" s="14"/>
      <c r="S114" s="228"/>
      <c r="U114" s="14"/>
    </row>
    <row r="115" spans="1:21">
      <c r="J115" s="14"/>
      <c r="P115" s="14"/>
      <c r="U115" s="8"/>
    </row>
    <row r="116" spans="1:21">
      <c r="J116" s="14"/>
      <c r="P116" s="14"/>
      <c r="U116" s="8"/>
    </row>
    <row r="117" spans="1:21" ht="38.25">
      <c r="G117" s="9" t="s">
        <v>76</v>
      </c>
      <c r="H117" s="9" t="s">
        <v>142</v>
      </c>
      <c r="I117" s="7">
        <f>I$2</f>
        <v>46023</v>
      </c>
      <c r="J117" s="7">
        <f t="shared" ref="J117:T117" si="3">J$2</f>
        <v>46054</v>
      </c>
      <c r="K117" s="7">
        <f t="shared" si="3"/>
        <v>46082</v>
      </c>
      <c r="L117" s="7">
        <f t="shared" si="3"/>
        <v>46113</v>
      </c>
      <c r="M117" s="7">
        <f t="shared" si="3"/>
        <v>46143</v>
      </c>
      <c r="N117" s="7">
        <f t="shared" si="3"/>
        <v>46174</v>
      </c>
      <c r="O117" s="7">
        <f t="shared" si="3"/>
        <v>46204</v>
      </c>
      <c r="P117" s="7">
        <f t="shared" si="3"/>
        <v>46235</v>
      </c>
      <c r="Q117" s="7">
        <f t="shared" si="3"/>
        <v>46266</v>
      </c>
      <c r="R117" s="7">
        <f t="shared" si="3"/>
        <v>46296</v>
      </c>
      <c r="S117" s="7">
        <f t="shared" si="3"/>
        <v>46327</v>
      </c>
      <c r="T117" s="7">
        <f t="shared" si="3"/>
        <v>46357</v>
      </c>
      <c r="U117" s="7" t="str">
        <f>U$2</f>
        <v>GASTO 2026</v>
      </c>
    </row>
    <row r="118" spans="1:21">
      <c r="F118" s="14"/>
      <c r="G118" s="12" t="s">
        <v>79</v>
      </c>
      <c r="H118" s="13">
        <f>SUMIFS($H$3:$H$108,$G$3:$G$108,G118)</f>
        <v>1458876</v>
      </c>
      <c r="I118" s="13">
        <f>SUMIFS(I$3:I$110,$G$3:$G$110,$G118)</f>
        <v>0</v>
      </c>
      <c r="J118" s="13">
        <f>SUMIFS(J$3:J$110,$G$3:$G$110,$G118)</f>
        <v>0</v>
      </c>
      <c r="K118" s="13">
        <f t="shared" ref="J118:T120" si="4">SUMIFS(K$3:K$110,$G$3:$G$110,$G118)</f>
        <v>0</v>
      </c>
      <c r="L118" s="13">
        <f t="shared" si="4"/>
        <v>0</v>
      </c>
      <c r="M118" s="13">
        <f t="shared" si="4"/>
        <v>0</v>
      </c>
      <c r="N118" s="13">
        <f t="shared" si="4"/>
        <v>0</v>
      </c>
      <c r="O118" s="13">
        <f t="shared" si="4"/>
        <v>0</v>
      </c>
      <c r="P118" s="13">
        <f t="shared" si="4"/>
        <v>0</v>
      </c>
      <c r="Q118" s="13">
        <f t="shared" si="4"/>
        <v>0</v>
      </c>
      <c r="R118" s="13">
        <f t="shared" si="4"/>
        <v>0</v>
      </c>
      <c r="S118" s="13">
        <f t="shared" si="4"/>
        <v>0</v>
      </c>
      <c r="T118" s="13">
        <f t="shared" si="4"/>
        <v>0</v>
      </c>
      <c r="U118" s="13">
        <f>SUM(I118:T118)</f>
        <v>0</v>
      </c>
    </row>
    <row r="119" spans="1:21">
      <c r="F119" s="14"/>
      <c r="G119" s="12" t="s">
        <v>81</v>
      </c>
      <c r="H119" s="13">
        <f t="shared" ref="H119:H134" si="5">SUMIFS($H$3:$H$108,$G$3:$G$108,G119)</f>
        <v>1542438</v>
      </c>
      <c r="I119" s="13">
        <f t="shared" ref="I119:I123" si="6">SUMIFS(I$3:I$110,$G$3:$G$110,$G119)</f>
        <v>0</v>
      </c>
      <c r="J119" s="13">
        <f t="shared" si="4"/>
        <v>11944.272999999999</v>
      </c>
      <c r="K119" s="13">
        <f t="shared" si="4"/>
        <v>33306.57</v>
      </c>
      <c r="L119" s="13">
        <f t="shared" si="4"/>
        <v>0</v>
      </c>
      <c r="M119" s="13">
        <f t="shared" si="4"/>
        <v>0</v>
      </c>
      <c r="N119" s="13">
        <f t="shared" si="4"/>
        <v>0</v>
      </c>
      <c r="O119" s="13">
        <f t="shared" si="4"/>
        <v>0</v>
      </c>
      <c r="P119" s="13">
        <f t="shared" si="4"/>
        <v>0</v>
      </c>
      <c r="Q119" s="13">
        <f t="shared" si="4"/>
        <v>0</v>
      </c>
      <c r="R119" s="13">
        <f t="shared" si="4"/>
        <v>0</v>
      </c>
      <c r="S119" s="13">
        <f t="shared" si="4"/>
        <v>0</v>
      </c>
      <c r="T119" s="13">
        <f t="shared" si="4"/>
        <v>0</v>
      </c>
      <c r="U119" s="13">
        <f t="shared" ref="U119:U123" si="7">SUM(I119:T119)</f>
        <v>45250.843000000001</v>
      </c>
    </row>
    <row r="120" spans="1:21">
      <c r="F120" s="14"/>
      <c r="G120" s="12" t="s">
        <v>82</v>
      </c>
      <c r="H120" s="13">
        <f t="shared" si="5"/>
        <v>684512</v>
      </c>
      <c r="I120" s="13">
        <f t="shared" si="6"/>
        <v>0</v>
      </c>
      <c r="J120" s="13">
        <f t="shared" si="4"/>
        <v>0</v>
      </c>
      <c r="K120" s="13">
        <f t="shared" si="4"/>
        <v>39150.714</v>
      </c>
      <c r="L120" s="13">
        <f t="shared" si="4"/>
        <v>0</v>
      </c>
      <c r="M120" s="13">
        <f t="shared" si="4"/>
        <v>0</v>
      </c>
      <c r="N120" s="13">
        <f t="shared" si="4"/>
        <v>0</v>
      </c>
      <c r="O120" s="13">
        <f t="shared" si="4"/>
        <v>0</v>
      </c>
      <c r="P120" s="13">
        <f t="shared" si="4"/>
        <v>0</v>
      </c>
      <c r="Q120" s="13">
        <f t="shared" si="4"/>
        <v>0</v>
      </c>
      <c r="R120" s="13">
        <f t="shared" si="4"/>
        <v>0</v>
      </c>
      <c r="S120" s="13">
        <f t="shared" si="4"/>
        <v>0</v>
      </c>
      <c r="T120" s="13">
        <f t="shared" si="4"/>
        <v>0</v>
      </c>
      <c r="U120" s="13">
        <f t="shared" si="7"/>
        <v>39150.714</v>
      </c>
    </row>
    <row r="121" spans="1:21">
      <c r="F121" s="14"/>
      <c r="G121" s="12" t="s">
        <v>80</v>
      </c>
      <c r="H121" s="13">
        <f t="shared" si="5"/>
        <v>1036870</v>
      </c>
      <c r="I121" s="13">
        <f t="shared" si="6"/>
        <v>0</v>
      </c>
      <c r="J121" s="13">
        <f t="shared" ref="J121:T123" si="8">SUMIFS(J$3:J$110,$G$3:$G$110,$G121)</f>
        <v>50925.402000000002</v>
      </c>
      <c r="K121" s="13">
        <f t="shared" si="8"/>
        <v>52185.224999999999</v>
      </c>
      <c r="L121" s="13">
        <f t="shared" si="8"/>
        <v>0</v>
      </c>
      <c r="M121" s="13">
        <f t="shared" si="8"/>
        <v>0</v>
      </c>
      <c r="N121" s="13">
        <f t="shared" si="8"/>
        <v>0</v>
      </c>
      <c r="O121" s="13">
        <f t="shared" si="8"/>
        <v>0</v>
      </c>
      <c r="P121" s="13">
        <f t="shared" si="8"/>
        <v>0</v>
      </c>
      <c r="Q121" s="13">
        <f t="shared" si="8"/>
        <v>0</v>
      </c>
      <c r="R121" s="13">
        <f t="shared" si="8"/>
        <v>0</v>
      </c>
      <c r="S121" s="13">
        <f t="shared" si="8"/>
        <v>0</v>
      </c>
      <c r="T121" s="13">
        <f t="shared" si="8"/>
        <v>0</v>
      </c>
      <c r="U121" s="13">
        <f t="shared" si="7"/>
        <v>103110.62700000001</v>
      </c>
    </row>
    <row r="122" spans="1:21">
      <c r="F122" s="14"/>
      <c r="G122" s="12" t="s">
        <v>83</v>
      </c>
      <c r="H122" s="13">
        <f t="shared" si="5"/>
        <v>959502</v>
      </c>
      <c r="I122" s="13">
        <f t="shared" si="6"/>
        <v>0</v>
      </c>
      <c r="J122" s="13">
        <f t="shared" si="8"/>
        <v>0</v>
      </c>
      <c r="K122" s="13">
        <f t="shared" si="8"/>
        <v>0</v>
      </c>
      <c r="L122" s="13">
        <f t="shared" si="8"/>
        <v>0</v>
      </c>
      <c r="M122" s="13">
        <f t="shared" si="8"/>
        <v>0</v>
      </c>
      <c r="N122" s="13">
        <f t="shared" si="8"/>
        <v>0</v>
      </c>
      <c r="O122" s="13">
        <f t="shared" si="8"/>
        <v>0</v>
      </c>
      <c r="P122" s="13">
        <f t="shared" si="8"/>
        <v>0</v>
      </c>
      <c r="Q122" s="13">
        <f t="shared" si="8"/>
        <v>0</v>
      </c>
      <c r="R122" s="13">
        <f t="shared" si="8"/>
        <v>0</v>
      </c>
      <c r="S122" s="13">
        <f t="shared" si="8"/>
        <v>0</v>
      </c>
      <c r="T122" s="13">
        <f t="shared" si="8"/>
        <v>0</v>
      </c>
      <c r="U122" s="13">
        <f t="shared" si="7"/>
        <v>0</v>
      </c>
    </row>
    <row r="123" spans="1:21">
      <c r="F123" s="14"/>
      <c r="G123" s="12" t="s">
        <v>84</v>
      </c>
      <c r="H123" s="13">
        <f t="shared" si="5"/>
        <v>978551</v>
      </c>
      <c r="I123" s="13">
        <f t="shared" si="6"/>
        <v>0</v>
      </c>
      <c r="J123" s="13">
        <f t="shared" si="8"/>
        <v>0</v>
      </c>
      <c r="K123" s="13">
        <f t="shared" si="8"/>
        <v>87075.013999999996</v>
      </c>
      <c r="L123" s="13">
        <f t="shared" si="8"/>
        <v>0</v>
      </c>
      <c r="M123" s="13">
        <f t="shared" si="8"/>
        <v>0</v>
      </c>
      <c r="N123" s="13">
        <f t="shared" si="8"/>
        <v>0</v>
      </c>
      <c r="O123" s="13">
        <f t="shared" si="8"/>
        <v>0</v>
      </c>
      <c r="P123" s="13">
        <f t="shared" si="8"/>
        <v>0</v>
      </c>
      <c r="Q123" s="13">
        <f t="shared" si="8"/>
        <v>0</v>
      </c>
      <c r="R123" s="13">
        <f t="shared" si="8"/>
        <v>0</v>
      </c>
      <c r="S123" s="13">
        <f t="shared" si="8"/>
        <v>0</v>
      </c>
      <c r="T123" s="13">
        <f t="shared" si="8"/>
        <v>0</v>
      </c>
      <c r="U123" s="13">
        <f t="shared" si="7"/>
        <v>87075.013999999996</v>
      </c>
    </row>
    <row r="124" spans="1:21">
      <c r="F124" s="14"/>
      <c r="G124" s="15" t="s">
        <v>104</v>
      </c>
      <c r="H124" s="16">
        <f>SUBTOTAL(9,H118:H123)</f>
        <v>6660749</v>
      </c>
      <c r="I124" s="16">
        <f t="shared" ref="I124:T124" si="9">SUBTOTAL(9,I118:I123)</f>
        <v>0</v>
      </c>
      <c r="J124" s="16">
        <f t="shared" si="9"/>
        <v>62869.675000000003</v>
      </c>
      <c r="K124" s="16">
        <f>SUBTOTAL(9,K118:K123)</f>
        <v>211717.52299999999</v>
      </c>
      <c r="L124" s="16">
        <f>SUBTOTAL(9,L118:L123)</f>
        <v>0</v>
      </c>
      <c r="M124" s="16">
        <f t="shared" si="9"/>
        <v>0</v>
      </c>
      <c r="N124" s="16">
        <f t="shared" si="9"/>
        <v>0</v>
      </c>
      <c r="O124" s="16">
        <f t="shared" si="9"/>
        <v>0</v>
      </c>
      <c r="P124" s="16">
        <f t="shared" si="9"/>
        <v>0</v>
      </c>
      <c r="Q124" s="16">
        <f t="shared" si="9"/>
        <v>0</v>
      </c>
      <c r="R124" s="16">
        <f t="shared" si="9"/>
        <v>0</v>
      </c>
      <c r="S124" s="16">
        <f t="shared" si="9"/>
        <v>0</v>
      </c>
      <c r="T124" s="16">
        <f t="shared" si="9"/>
        <v>0</v>
      </c>
      <c r="U124" s="16">
        <f>SUBTOTAL(9,U118:U123)</f>
        <v>274587.19799999997</v>
      </c>
    </row>
    <row r="125" spans="1:21">
      <c r="F125" s="14"/>
      <c r="G125" s="12" t="s">
        <v>87</v>
      </c>
      <c r="H125" s="13">
        <f t="shared" si="5"/>
        <v>619581</v>
      </c>
      <c r="I125" s="13">
        <f>SUMIFS(I$3:I$110,$G$3:$G$110,$G125)</f>
        <v>0</v>
      </c>
      <c r="J125" s="13">
        <f t="shared" ref="J125:T129" si="10">SUMIFS(J$3:J$110,$G$3:$G$110,$G125)</f>
        <v>0</v>
      </c>
      <c r="K125" s="13">
        <f t="shared" si="10"/>
        <v>75568.455000000002</v>
      </c>
      <c r="L125" s="13">
        <f t="shared" si="10"/>
        <v>0</v>
      </c>
      <c r="M125" s="13">
        <f t="shared" si="10"/>
        <v>0</v>
      </c>
      <c r="N125" s="13">
        <f t="shared" si="10"/>
        <v>0</v>
      </c>
      <c r="O125" s="13">
        <f t="shared" si="10"/>
        <v>0</v>
      </c>
      <c r="P125" s="13">
        <f t="shared" si="10"/>
        <v>0</v>
      </c>
      <c r="Q125" s="13">
        <f t="shared" si="10"/>
        <v>0</v>
      </c>
      <c r="R125" s="13">
        <f t="shared" si="10"/>
        <v>0</v>
      </c>
      <c r="S125" s="13">
        <f t="shared" si="10"/>
        <v>0</v>
      </c>
      <c r="T125" s="13">
        <f t="shared" si="10"/>
        <v>0</v>
      </c>
      <c r="U125" s="13">
        <f>SUM(I125:T125)</f>
        <v>75568.455000000002</v>
      </c>
    </row>
    <row r="126" spans="1:21">
      <c r="F126" s="14"/>
      <c r="G126" s="12" t="s">
        <v>89</v>
      </c>
      <c r="H126" s="13">
        <f t="shared" si="5"/>
        <v>1335281.3020000001</v>
      </c>
      <c r="I126" s="13">
        <f>SUMIFS(I$3:I$110,$G$3:$G$110,$G126)</f>
        <v>0</v>
      </c>
      <c r="J126" s="13">
        <f t="shared" si="10"/>
        <v>0</v>
      </c>
      <c r="K126" s="13">
        <f t="shared" si="10"/>
        <v>60046.248</v>
      </c>
      <c r="L126" s="13">
        <f t="shared" si="10"/>
        <v>0</v>
      </c>
      <c r="M126" s="13">
        <f t="shared" si="10"/>
        <v>0</v>
      </c>
      <c r="N126" s="13">
        <f t="shared" si="10"/>
        <v>0</v>
      </c>
      <c r="O126" s="13">
        <f t="shared" si="10"/>
        <v>0</v>
      </c>
      <c r="P126" s="13">
        <f t="shared" si="10"/>
        <v>0</v>
      </c>
      <c r="Q126" s="13">
        <f t="shared" si="10"/>
        <v>0</v>
      </c>
      <c r="R126" s="13">
        <f t="shared" si="10"/>
        <v>0</v>
      </c>
      <c r="S126" s="13">
        <f t="shared" si="10"/>
        <v>0</v>
      </c>
      <c r="T126" s="13">
        <f t="shared" si="10"/>
        <v>0</v>
      </c>
      <c r="U126" s="13">
        <f>SUM(I126:T126)</f>
        <v>60046.248</v>
      </c>
    </row>
    <row r="127" spans="1:21">
      <c r="F127" s="14"/>
      <c r="G127" s="12" t="s">
        <v>88</v>
      </c>
      <c r="H127" s="13">
        <f t="shared" si="5"/>
        <v>1006187</v>
      </c>
      <c r="I127" s="13">
        <f>SUMIFS(I$3:I$110,$G$3:$G$110,$G127)</f>
        <v>0</v>
      </c>
      <c r="J127" s="13">
        <f t="shared" si="10"/>
        <v>0</v>
      </c>
      <c r="K127" s="13">
        <f t="shared" si="10"/>
        <v>75091.422999999995</v>
      </c>
      <c r="L127" s="13">
        <f t="shared" si="10"/>
        <v>0</v>
      </c>
      <c r="M127" s="13">
        <f t="shared" si="10"/>
        <v>0</v>
      </c>
      <c r="N127" s="13">
        <f t="shared" si="10"/>
        <v>0</v>
      </c>
      <c r="O127" s="13">
        <f t="shared" si="10"/>
        <v>0</v>
      </c>
      <c r="P127" s="13">
        <f t="shared" si="10"/>
        <v>0</v>
      </c>
      <c r="Q127" s="13">
        <f t="shared" si="10"/>
        <v>0</v>
      </c>
      <c r="R127" s="13">
        <f t="shared" si="10"/>
        <v>0</v>
      </c>
      <c r="S127" s="13">
        <f t="shared" si="10"/>
        <v>0</v>
      </c>
      <c r="T127" s="13">
        <f t="shared" si="10"/>
        <v>0</v>
      </c>
      <c r="U127" s="13">
        <f>SUM(I127:T127)</f>
        <v>75091.422999999995</v>
      </c>
    </row>
    <row r="128" spans="1:21">
      <c r="F128" s="14"/>
      <c r="G128" s="12" t="s">
        <v>90</v>
      </c>
      <c r="H128" s="13">
        <f t="shared" si="5"/>
        <v>1085128</v>
      </c>
      <c r="I128" s="13">
        <f>SUMIFS(I$3:I$110,$G$3:$G$110,$G128)</f>
        <v>0</v>
      </c>
      <c r="J128" s="13">
        <f t="shared" si="10"/>
        <v>0</v>
      </c>
      <c r="K128" s="13">
        <f t="shared" si="10"/>
        <v>17563.682000000001</v>
      </c>
      <c r="L128" s="13">
        <f t="shared" si="10"/>
        <v>0</v>
      </c>
      <c r="M128" s="13">
        <f t="shared" si="10"/>
        <v>0</v>
      </c>
      <c r="N128" s="13">
        <f t="shared" si="10"/>
        <v>0</v>
      </c>
      <c r="O128" s="13">
        <f t="shared" si="10"/>
        <v>0</v>
      </c>
      <c r="P128" s="13">
        <f t="shared" si="10"/>
        <v>0</v>
      </c>
      <c r="Q128" s="13">
        <f t="shared" si="10"/>
        <v>0</v>
      </c>
      <c r="R128" s="13">
        <f t="shared" si="10"/>
        <v>0</v>
      </c>
      <c r="S128" s="13">
        <f t="shared" si="10"/>
        <v>0</v>
      </c>
      <c r="T128" s="13">
        <f t="shared" si="10"/>
        <v>0</v>
      </c>
      <c r="U128" s="13">
        <f t="shared" ref="U128" si="11">SUM(I128:T128)</f>
        <v>17563.682000000001</v>
      </c>
    </row>
    <row r="129" spans="6:21">
      <c r="F129" s="14"/>
      <c r="G129" s="12" t="s">
        <v>91</v>
      </c>
      <c r="H129" s="13">
        <f t="shared" si="5"/>
        <v>698085</v>
      </c>
      <c r="I129" s="13">
        <f>SUMIFS(I$3:I$110,$G$3:$G$110,$G129)</f>
        <v>0</v>
      </c>
      <c r="J129" s="13">
        <f t="shared" si="10"/>
        <v>0</v>
      </c>
      <c r="K129" s="13">
        <f t="shared" si="10"/>
        <v>0</v>
      </c>
      <c r="L129" s="13">
        <f t="shared" si="10"/>
        <v>0</v>
      </c>
      <c r="M129" s="13">
        <f t="shared" si="10"/>
        <v>0</v>
      </c>
      <c r="N129" s="13">
        <f t="shared" si="10"/>
        <v>0</v>
      </c>
      <c r="O129" s="13">
        <f t="shared" si="10"/>
        <v>0</v>
      </c>
      <c r="P129" s="13">
        <f>SUMIFS(P$3:P$110,$G$3:$G$110,$G129)</f>
        <v>0</v>
      </c>
      <c r="Q129" s="13">
        <f t="shared" si="10"/>
        <v>0</v>
      </c>
      <c r="R129" s="13">
        <f t="shared" si="10"/>
        <v>0</v>
      </c>
      <c r="S129" s="13">
        <f t="shared" si="10"/>
        <v>0</v>
      </c>
      <c r="T129" s="13">
        <f t="shared" si="10"/>
        <v>0</v>
      </c>
      <c r="U129" s="13">
        <f>SUM(I129:T129)</f>
        <v>0</v>
      </c>
    </row>
    <row r="130" spans="6:21">
      <c r="F130" s="14"/>
      <c r="G130" s="15" t="s">
        <v>105</v>
      </c>
      <c r="H130" s="16">
        <f>SUBTOTAL(9,H125:H129)</f>
        <v>4744262.3020000001</v>
      </c>
      <c r="I130" s="16">
        <f t="shared" ref="I130:T130" si="12">SUBTOTAL(9,I125:I129)</f>
        <v>0</v>
      </c>
      <c r="J130" s="16">
        <f t="shared" si="12"/>
        <v>0</v>
      </c>
      <c r="K130" s="16">
        <f>SUBTOTAL(9,K125:K129)</f>
        <v>228269.80799999999</v>
      </c>
      <c r="L130" s="16">
        <f t="shared" si="12"/>
        <v>0</v>
      </c>
      <c r="M130" s="16">
        <f t="shared" si="12"/>
        <v>0</v>
      </c>
      <c r="N130" s="16">
        <f t="shared" si="12"/>
        <v>0</v>
      </c>
      <c r="O130" s="16">
        <f t="shared" si="12"/>
        <v>0</v>
      </c>
      <c r="P130" s="16">
        <f t="shared" si="12"/>
        <v>0</v>
      </c>
      <c r="Q130" s="16">
        <f t="shared" si="12"/>
        <v>0</v>
      </c>
      <c r="R130" s="16">
        <f t="shared" si="12"/>
        <v>0</v>
      </c>
      <c r="S130" s="16">
        <f t="shared" si="12"/>
        <v>0</v>
      </c>
      <c r="T130" s="16">
        <f t="shared" si="12"/>
        <v>0</v>
      </c>
      <c r="U130" s="16">
        <f>SUBTOTAL(9,U125:U129)</f>
        <v>228269.80799999999</v>
      </c>
    </row>
    <row r="131" spans="6:21">
      <c r="F131" s="14"/>
      <c r="G131" s="12" t="s">
        <v>94</v>
      </c>
      <c r="H131" s="13">
        <f t="shared" si="5"/>
        <v>729893</v>
      </c>
      <c r="I131" s="13">
        <f>SUMIFS(I$3:I$110,$G$3:$G$110,$G131)</f>
        <v>0</v>
      </c>
      <c r="J131" s="13">
        <f t="shared" ref="J131:T134" si="13">SUMIFS(J$3:J$110,$G$3:$G$110,$G131)</f>
        <v>35932.68</v>
      </c>
      <c r="K131" s="13">
        <f t="shared" si="13"/>
        <v>8808.9269999999997</v>
      </c>
      <c r="L131" s="13">
        <f t="shared" si="13"/>
        <v>0</v>
      </c>
      <c r="M131" s="13">
        <f t="shared" si="13"/>
        <v>0</v>
      </c>
      <c r="N131" s="13">
        <f t="shared" si="13"/>
        <v>0</v>
      </c>
      <c r="O131" s="13">
        <f t="shared" si="13"/>
        <v>0</v>
      </c>
      <c r="P131" s="13">
        <f t="shared" si="13"/>
        <v>0</v>
      </c>
      <c r="Q131" s="13">
        <f t="shared" si="13"/>
        <v>0</v>
      </c>
      <c r="R131" s="13">
        <f t="shared" si="13"/>
        <v>0</v>
      </c>
      <c r="S131" s="13">
        <f t="shared" si="13"/>
        <v>0</v>
      </c>
      <c r="T131" s="13">
        <f t="shared" si="13"/>
        <v>0</v>
      </c>
      <c r="U131" s="13">
        <f>SUM(I131:T131)</f>
        <v>44741.607000000004</v>
      </c>
    </row>
    <row r="132" spans="6:21">
      <c r="F132" s="14"/>
      <c r="G132" s="12" t="s">
        <v>96</v>
      </c>
      <c r="H132" s="13">
        <f t="shared" si="5"/>
        <v>1264231.2250000001</v>
      </c>
      <c r="I132" s="13">
        <f>SUMIFS(I$3:I$110,$G$3:$G$110,$G132)</f>
        <v>0</v>
      </c>
      <c r="J132" s="13">
        <f t="shared" si="13"/>
        <v>16388.235000000001</v>
      </c>
      <c r="K132" s="13">
        <f t="shared" si="13"/>
        <v>0</v>
      </c>
      <c r="L132" s="13">
        <f t="shared" si="13"/>
        <v>0</v>
      </c>
      <c r="M132" s="13">
        <f t="shared" si="13"/>
        <v>0</v>
      </c>
      <c r="N132" s="13">
        <f t="shared" si="13"/>
        <v>0</v>
      </c>
      <c r="O132" s="13">
        <f t="shared" si="13"/>
        <v>0</v>
      </c>
      <c r="P132" s="13">
        <f t="shared" si="13"/>
        <v>0</v>
      </c>
      <c r="Q132" s="13">
        <f t="shared" si="13"/>
        <v>0</v>
      </c>
      <c r="R132" s="13">
        <f t="shared" si="13"/>
        <v>0</v>
      </c>
      <c r="S132" s="13">
        <f t="shared" si="13"/>
        <v>0</v>
      </c>
      <c r="T132" s="13">
        <f t="shared" si="13"/>
        <v>0</v>
      </c>
      <c r="U132" s="13">
        <f>SUM(I132:T132)</f>
        <v>16388.235000000001</v>
      </c>
    </row>
    <row r="133" spans="6:21">
      <c r="F133" s="14"/>
      <c r="G133" s="12" t="s">
        <v>95</v>
      </c>
      <c r="H133" s="13">
        <f t="shared" si="5"/>
        <v>1301537.3219999999</v>
      </c>
      <c r="I133" s="13">
        <f>SUMIFS(I$3:I$110,$G$3:$G$110,$G133)</f>
        <v>0</v>
      </c>
      <c r="J133" s="13">
        <f t="shared" si="13"/>
        <v>0</v>
      </c>
      <c r="K133" s="13">
        <f t="shared" si="13"/>
        <v>0</v>
      </c>
      <c r="L133" s="13">
        <f t="shared" si="13"/>
        <v>0</v>
      </c>
      <c r="M133" s="13">
        <f t="shared" si="13"/>
        <v>0</v>
      </c>
      <c r="N133" s="13">
        <f t="shared" si="13"/>
        <v>0</v>
      </c>
      <c r="O133" s="13">
        <f t="shared" si="13"/>
        <v>0</v>
      </c>
      <c r="P133" s="13">
        <f t="shared" si="13"/>
        <v>0</v>
      </c>
      <c r="Q133" s="13">
        <f t="shared" si="13"/>
        <v>0</v>
      </c>
      <c r="R133" s="13">
        <f t="shared" si="13"/>
        <v>0</v>
      </c>
      <c r="S133" s="13">
        <f t="shared" si="13"/>
        <v>0</v>
      </c>
      <c r="T133" s="13">
        <f t="shared" si="13"/>
        <v>0</v>
      </c>
      <c r="U133" s="13">
        <f>SUM(I133:T133)</f>
        <v>0</v>
      </c>
    </row>
    <row r="134" spans="6:21">
      <c r="F134" s="14"/>
      <c r="G134" s="12" t="s">
        <v>97</v>
      </c>
      <c r="H134" s="13">
        <f t="shared" si="5"/>
        <v>983887</v>
      </c>
      <c r="I134" s="13">
        <f>SUMIFS(I$3:I$110,$G$3:$G$110,$G134)</f>
        <v>0</v>
      </c>
      <c r="J134" s="13">
        <f t="shared" si="13"/>
        <v>63655.921999999999</v>
      </c>
      <c r="K134" s="13">
        <f t="shared" si="13"/>
        <v>43035.802000000003</v>
      </c>
      <c r="L134" s="13">
        <f t="shared" si="13"/>
        <v>0</v>
      </c>
      <c r="M134" s="13">
        <f t="shared" si="13"/>
        <v>0</v>
      </c>
      <c r="N134" s="13">
        <f t="shared" si="13"/>
        <v>0</v>
      </c>
      <c r="O134" s="13">
        <f t="shared" si="13"/>
        <v>0</v>
      </c>
      <c r="P134" s="13">
        <f t="shared" si="13"/>
        <v>0</v>
      </c>
      <c r="Q134" s="13">
        <f t="shared" si="13"/>
        <v>0</v>
      </c>
      <c r="R134" s="13">
        <f t="shared" si="13"/>
        <v>0</v>
      </c>
      <c r="S134" s="13">
        <f t="shared" si="13"/>
        <v>0</v>
      </c>
      <c r="T134" s="13">
        <f t="shared" si="13"/>
        <v>0</v>
      </c>
      <c r="U134" s="13">
        <f>SUM(I134:T134)</f>
        <v>106691.724</v>
      </c>
    </row>
    <row r="135" spans="6:21">
      <c r="F135" s="14"/>
      <c r="G135" s="15" t="s">
        <v>106</v>
      </c>
      <c r="H135" s="16">
        <f>SUBTOTAL(9,H131:H134)</f>
        <v>4279548.5470000003</v>
      </c>
      <c r="I135" s="16">
        <f>SUBTOTAL(9,I131:I134)</f>
        <v>0</v>
      </c>
      <c r="J135" s="16">
        <f t="shared" ref="J135:T135" si="14">SUBTOTAL(9,J131:J134)</f>
        <v>115976.837</v>
      </c>
      <c r="K135" s="16">
        <f>SUBTOTAL(9,K131:K134)</f>
        <v>51844.729000000007</v>
      </c>
      <c r="L135" s="16">
        <f t="shared" si="14"/>
        <v>0</v>
      </c>
      <c r="M135" s="16">
        <f t="shared" si="14"/>
        <v>0</v>
      </c>
      <c r="N135" s="16">
        <f t="shared" si="14"/>
        <v>0</v>
      </c>
      <c r="O135" s="16">
        <f t="shared" si="14"/>
        <v>0</v>
      </c>
      <c r="P135" s="16">
        <f t="shared" si="14"/>
        <v>0</v>
      </c>
      <c r="Q135" s="16">
        <f t="shared" si="14"/>
        <v>0</v>
      </c>
      <c r="R135" s="16">
        <f t="shared" si="14"/>
        <v>0</v>
      </c>
      <c r="S135" s="16">
        <f t="shared" si="14"/>
        <v>0</v>
      </c>
      <c r="T135" s="16">
        <f t="shared" si="14"/>
        <v>0</v>
      </c>
      <c r="U135" s="203">
        <f>SUBTOTAL(9,U131:U134)</f>
        <v>167821.56599999999</v>
      </c>
    </row>
    <row r="137" spans="6:21">
      <c r="F137" s="14"/>
      <c r="G137" s="15" t="s">
        <v>747</v>
      </c>
      <c r="H137" s="16">
        <f>H124+H130+H135</f>
        <v>15684559.849000001</v>
      </c>
      <c r="I137" s="16">
        <f>I124+I130+I135</f>
        <v>0</v>
      </c>
      <c r="J137" s="16">
        <f>J124+J130+J135</f>
        <v>178846.51199999999</v>
      </c>
      <c r="K137" s="16">
        <f t="shared" ref="K137:T137" si="15">K124+K130+K135</f>
        <v>491832.06</v>
      </c>
      <c r="L137" s="16">
        <f>L124+L130+L135</f>
        <v>0</v>
      </c>
      <c r="M137" s="16">
        <f>M124+M130+M135</f>
        <v>0</v>
      </c>
      <c r="N137" s="16">
        <f t="shared" si="15"/>
        <v>0</v>
      </c>
      <c r="O137" s="16">
        <f t="shared" si="15"/>
        <v>0</v>
      </c>
      <c r="P137" s="16">
        <f t="shared" si="15"/>
        <v>0</v>
      </c>
      <c r="Q137" s="16">
        <f t="shared" si="15"/>
        <v>0</v>
      </c>
      <c r="R137" s="16">
        <f t="shared" si="15"/>
        <v>0</v>
      </c>
      <c r="S137" s="16">
        <f t="shared" si="15"/>
        <v>0</v>
      </c>
      <c r="T137" s="16">
        <f t="shared" si="15"/>
        <v>0</v>
      </c>
      <c r="U137" s="203">
        <f>U124+U130+U135</f>
        <v>670678.57199999993</v>
      </c>
    </row>
  </sheetData>
  <sheetProtection algorithmName="SHA-512" hashValue="aQO7EOSeDUVqyvkNqbYbEZ07OX8SMTbQcxd2zxr9sIIpfN8Uq4hjIfn7S0F8vRm7hdTz95MDzbfff0/Ax0YkOA==" saltValue="rgVMAE9BapriKFk+lD+NNA==" spinCount="100000" sheet="1" objects="1" scenarios="1"/>
  <autoFilter ref="A2:U109" xr:uid="{00000000-0001-0000-0200-000000000000}"/>
  <phoneticPr fontId="25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CAF57-8760-4D77-BED3-C8086F1E1416}">
  <dimension ref="A2:C135"/>
  <sheetViews>
    <sheetView workbookViewId="0">
      <selection activeCell="F22" sqref="F22"/>
    </sheetView>
  </sheetViews>
  <sheetFormatPr baseColWidth="10" defaultColWidth="11.42578125" defaultRowHeight="15"/>
  <cols>
    <col min="1" max="1" width="11.42578125" style="144"/>
    <col min="2" max="2" width="55.5703125" style="144" customWidth="1"/>
    <col min="3" max="16384" width="11.42578125" style="144"/>
  </cols>
  <sheetData>
    <row r="2" spans="1:3">
      <c r="C2" s="145">
        <f>SUM(C3:C135)</f>
        <v>27331350</v>
      </c>
    </row>
    <row r="3" spans="1:3">
      <c r="A3" s="140">
        <v>20169586</v>
      </c>
      <c r="B3" s="138" t="s">
        <v>748</v>
      </c>
      <c r="C3" s="146">
        <v>1399434</v>
      </c>
    </row>
    <row r="4" spans="1:3" ht="25.5">
      <c r="A4" s="140">
        <v>30073116</v>
      </c>
      <c r="B4" s="138" t="s">
        <v>749</v>
      </c>
      <c r="C4" s="146">
        <v>1</v>
      </c>
    </row>
    <row r="5" spans="1:3">
      <c r="A5" s="140">
        <v>30073178</v>
      </c>
      <c r="B5" s="138" t="s">
        <v>750</v>
      </c>
      <c r="C5" s="146">
        <v>461089</v>
      </c>
    </row>
    <row r="6" spans="1:3" ht="25.5">
      <c r="A6" s="140">
        <v>30106198</v>
      </c>
      <c r="B6" s="138" t="s">
        <v>751</v>
      </c>
      <c r="C6" s="146">
        <v>781507</v>
      </c>
    </row>
    <row r="7" spans="1:3">
      <c r="A7" s="140">
        <v>30078529</v>
      </c>
      <c r="B7" s="138" t="s">
        <v>752</v>
      </c>
      <c r="C7" s="146">
        <v>230398</v>
      </c>
    </row>
    <row r="8" spans="1:3">
      <c r="A8" s="131">
        <v>30081585</v>
      </c>
      <c r="B8" s="138" t="s">
        <v>305</v>
      </c>
      <c r="C8" s="146">
        <v>73695</v>
      </c>
    </row>
    <row r="9" spans="1:3" ht="25.5">
      <c r="A9" s="131">
        <v>30131807</v>
      </c>
      <c r="B9" s="138" t="s">
        <v>753</v>
      </c>
      <c r="C9" s="146">
        <v>0</v>
      </c>
    </row>
    <row r="10" spans="1:3">
      <c r="A10" s="131">
        <v>30130485</v>
      </c>
      <c r="B10" s="147" t="s">
        <v>754</v>
      </c>
      <c r="C10" s="146">
        <v>423159</v>
      </c>
    </row>
    <row r="11" spans="1:3">
      <c r="A11" s="132">
        <v>30086926</v>
      </c>
      <c r="B11" s="138" t="s">
        <v>755</v>
      </c>
      <c r="C11" s="146">
        <v>385755</v>
      </c>
    </row>
    <row r="12" spans="1:3" ht="25.5">
      <c r="A12" s="132">
        <v>30097621</v>
      </c>
      <c r="B12" s="138" t="s">
        <v>756</v>
      </c>
      <c r="C12" s="146">
        <v>15120</v>
      </c>
    </row>
    <row r="13" spans="1:3">
      <c r="A13" s="132">
        <v>30100126</v>
      </c>
      <c r="B13" s="138" t="s">
        <v>757</v>
      </c>
      <c r="C13" s="146">
        <v>86811</v>
      </c>
    </row>
    <row r="14" spans="1:3">
      <c r="A14" s="132">
        <v>30001032</v>
      </c>
      <c r="B14" s="138" t="s">
        <v>758</v>
      </c>
      <c r="C14" s="146">
        <v>109325</v>
      </c>
    </row>
    <row r="15" spans="1:3">
      <c r="A15" s="132">
        <v>30066098</v>
      </c>
      <c r="B15" s="138" t="s">
        <v>759</v>
      </c>
      <c r="C15" s="146">
        <v>144490</v>
      </c>
    </row>
    <row r="16" spans="1:3">
      <c r="A16" s="132">
        <v>30045318</v>
      </c>
      <c r="B16" s="138" t="s">
        <v>760</v>
      </c>
      <c r="C16" s="146">
        <v>132666</v>
      </c>
    </row>
    <row r="17" spans="1:3">
      <c r="A17" s="141">
        <v>30293822</v>
      </c>
      <c r="B17" s="148" t="s">
        <v>761</v>
      </c>
      <c r="C17" s="146">
        <v>7556</v>
      </c>
    </row>
    <row r="18" spans="1:3">
      <c r="A18" s="141">
        <v>30044384</v>
      </c>
      <c r="B18" s="149" t="s">
        <v>762</v>
      </c>
      <c r="C18" s="146">
        <v>107305</v>
      </c>
    </row>
    <row r="19" spans="1:3">
      <c r="A19" s="132">
        <v>30076274</v>
      </c>
      <c r="B19" s="138" t="s">
        <v>763</v>
      </c>
      <c r="C19" s="146">
        <v>228421</v>
      </c>
    </row>
    <row r="20" spans="1:3">
      <c r="A20" s="132">
        <v>30077750</v>
      </c>
      <c r="B20" s="138" t="s">
        <v>310</v>
      </c>
      <c r="C20" s="146">
        <v>23776</v>
      </c>
    </row>
    <row r="21" spans="1:3" ht="26.25">
      <c r="A21" s="132">
        <v>30465392</v>
      </c>
      <c r="B21" s="134" t="s">
        <v>764</v>
      </c>
      <c r="C21" s="146">
        <v>0</v>
      </c>
    </row>
    <row r="22" spans="1:3">
      <c r="A22" s="132">
        <v>30109140</v>
      </c>
      <c r="B22" s="138" t="s">
        <v>312</v>
      </c>
      <c r="C22" s="146">
        <v>392218</v>
      </c>
    </row>
    <row r="23" spans="1:3" ht="26.25">
      <c r="A23" s="133">
        <v>30481995</v>
      </c>
      <c r="B23" s="134" t="s">
        <v>765</v>
      </c>
      <c r="C23" s="146">
        <v>19090</v>
      </c>
    </row>
    <row r="24" spans="1:3" ht="26.25">
      <c r="A24" s="133">
        <v>30131804</v>
      </c>
      <c r="B24" s="134" t="s">
        <v>399</v>
      </c>
      <c r="C24" s="146">
        <v>377269</v>
      </c>
    </row>
    <row r="25" spans="1:3" ht="26.25">
      <c r="A25" s="133">
        <v>30108069</v>
      </c>
      <c r="B25" s="134" t="s">
        <v>396</v>
      </c>
      <c r="C25" s="146">
        <v>470789</v>
      </c>
    </row>
    <row r="26" spans="1:3">
      <c r="A26" s="133">
        <v>30100263</v>
      </c>
      <c r="B26" s="134" t="s">
        <v>766</v>
      </c>
      <c r="C26" s="146">
        <v>33000</v>
      </c>
    </row>
    <row r="27" spans="1:3" ht="26.25">
      <c r="A27" s="133">
        <v>30109787</v>
      </c>
      <c r="B27" s="134" t="s">
        <v>767</v>
      </c>
      <c r="C27" s="146">
        <v>40912</v>
      </c>
    </row>
    <row r="28" spans="1:3">
      <c r="A28" s="133">
        <v>30086690</v>
      </c>
      <c r="B28" s="134" t="s">
        <v>313</v>
      </c>
      <c r="C28" s="146">
        <v>904034</v>
      </c>
    </row>
    <row r="29" spans="1:3">
      <c r="A29" s="133">
        <v>30486418</v>
      </c>
      <c r="B29" s="134" t="s">
        <v>768</v>
      </c>
      <c r="C29" s="146">
        <v>109125</v>
      </c>
    </row>
    <row r="30" spans="1:3">
      <c r="A30" s="133">
        <v>30064663</v>
      </c>
      <c r="B30" s="134" t="s">
        <v>769</v>
      </c>
      <c r="C30" s="146">
        <v>0</v>
      </c>
    </row>
    <row r="31" spans="1:3">
      <c r="A31" s="133">
        <v>30447522</v>
      </c>
      <c r="B31" s="150" t="s">
        <v>314</v>
      </c>
      <c r="C31" s="146">
        <v>879800</v>
      </c>
    </row>
    <row r="32" spans="1:3">
      <c r="A32" s="133">
        <v>30100599</v>
      </c>
      <c r="B32" s="134" t="s">
        <v>770</v>
      </c>
      <c r="C32" s="146">
        <v>102301</v>
      </c>
    </row>
    <row r="33" spans="1:3" ht="26.25">
      <c r="A33" s="133">
        <v>30483251</v>
      </c>
      <c r="B33" s="134" t="s">
        <v>316</v>
      </c>
      <c r="C33" s="146">
        <v>27179</v>
      </c>
    </row>
    <row r="34" spans="1:3">
      <c r="A34" s="133">
        <v>30124186</v>
      </c>
      <c r="B34" s="150" t="s">
        <v>401</v>
      </c>
      <c r="C34" s="146">
        <v>118067</v>
      </c>
    </row>
    <row r="35" spans="1:3">
      <c r="A35" s="133">
        <v>30484216</v>
      </c>
      <c r="B35" s="134" t="s">
        <v>771</v>
      </c>
      <c r="C35" s="146">
        <v>343304</v>
      </c>
    </row>
    <row r="36" spans="1:3">
      <c r="A36" s="133">
        <v>30124513</v>
      </c>
      <c r="B36" s="151" t="s">
        <v>318</v>
      </c>
      <c r="C36" s="146">
        <v>284619</v>
      </c>
    </row>
    <row r="37" spans="1:3" ht="26.25">
      <c r="A37" s="133">
        <v>40000508</v>
      </c>
      <c r="B37" s="134" t="s">
        <v>300</v>
      </c>
      <c r="C37" s="146">
        <v>45000</v>
      </c>
    </row>
    <row r="38" spans="1:3" ht="26.25">
      <c r="A38" s="133">
        <v>40005349</v>
      </c>
      <c r="B38" s="134" t="s">
        <v>301</v>
      </c>
      <c r="C38" s="146">
        <v>0</v>
      </c>
    </row>
    <row r="39" spans="1:3" ht="26.25">
      <c r="A39" s="133">
        <v>40000697</v>
      </c>
      <c r="B39" s="134" t="s">
        <v>772</v>
      </c>
      <c r="C39" s="146">
        <v>11000</v>
      </c>
    </row>
    <row r="40" spans="1:3" ht="26.25">
      <c r="A40" s="133">
        <v>30393924</v>
      </c>
      <c r="B40" s="150" t="s">
        <v>400</v>
      </c>
      <c r="C40" s="146">
        <v>293558</v>
      </c>
    </row>
    <row r="41" spans="1:3" ht="26.25">
      <c r="A41" s="133">
        <v>30431172</v>
      </c>
      <c r="B41" s="134" t="s">
        <v>320</v>
      </c>
      <c r="C41" s="146">
        <v>22440</v>
      </c>
    </row>
    <row r="42" spans="1:3">
      <c r="A42" s="133">
        <v>30109834</v>
      </c>
      <c r="B42" s="150" t="s">
        <v>773</v>
      </c>
      <c r="C42" s="146">
        <v>668415</v>
      </c>
    </row>
    <row r="43" spans="1:3" ht="26.25">
      <c r="A43" s="133">
        <v>30484211</v>
      </c>
      <c r="B43" s="134" t="s">
        <v>322</v>
      </c>
      <c r="C43" s="146">
        <v>220000</v>
      </c>
    </row>
    <row r="44" spans="1:3">
      <c r="A44" s="135">
        <v>30150673</v>
      </c>
      <c r="B44" s="139" t="s">
        <v>398</v>
      </c>
      <c r="C44" s="146">
        <v>173461</v>
      </c>
    </row>
    <row r="45" spans="1:3">
      <c r="A45" s="141">
        <v>30085388</v>
      </c>
      <c r="B45" s="152" t="s">
        <v>324</v>
      </c>
      <c r="C45" s="146">
        <v>331249</v>
      </c>
    </row>
    <row r="46" spans="1:3" ht="25.5">
      <c r="A46" s="141">
        <v>30109832</v>
      </c>
      <c r="B46" s="139" t="s">
        <v>774</v>
      </c>
      <c r="C46" s="146">
        <v>133844</v>
      </c>
    </row>
    <row r="47" spans="1:3" ht="25.5">
      <c r="A47" s="141">
        <v>30477535</v>
      </c>
      <c r="B47" s="152" t="s">
        <v>326</v>
      </c>
      <c r="C47" s="146">
        <v>50173</v>
      </c>
    </row>
    <row r="48" spans="1:3">
      <c r="A48" s="141">
        <v>30484182</v>
      </c>
      <c r="B48" s="139" t="s">
        <v>327</v>
      </c>
      <c r="C48" s="146">
        <v>40049</v>
      </c>
    </row>
    <row r="49" spans="1:3" ht="26.25">
      <c r="A49" s="133">
        <v>30485976</v>
      </c>
      <c r="B49" s="134" t="s">
        <v>775</v>
      </c>
      <c r="C49" s="146">
        <v>167005</v>
      </c>
    </row>
    <row r="50" spans="1:3">
      <c r="A50" s="133">
        <v>40003818</v>
      </c>
      <c r="B50" s="134" t="s">
        <v>776</v>
      </c>
      <c r="C50" s="146">
        <v>29725</v>
      </c>
    </row>
    <row r="51" spans="1:3">
      <c r="A51" s="133">
        <v>30037147</v>
      </c>
      <c r="B51" s="134" t="s">
        <v>777</v>
      </c>
      <c r="C51" s="146">
        <v>0</v>
      </c>
    </row>
    <row r="52" spans="1:3">
      <c r="A52" s="133">
        <v>40003225</v>
      </c>
      <c r="B52" s="134" t="s">
        <v>778</v>
      </c>
      <c r="C52" s="146">
        <v>8000</v>
      </c>
    </row>
    <row r="53" spans="1:3">
      <c r="A53" s="133">
        <v>30134340</v>
      </c>
      <c r="B53" s="134" t="s">
        <v>328</v>
      </c>
      <c r="C53" s="146">
        <v>47296</v>
      </c>
    </row>
    <row r="54" spans="1:3" ht="26.25">
      <c r="A54" s="133">
        <v>30457897</v>
      </c>
      <c r="B54" s="134" t="s">
        <v>779</v>
      </c>
      <c r="C54" s="146">
        <v>133952</v>
      </c>
    </row>
    <row r="55" spans="1:3">
      <c r="A55" s="133">
        <v>30150676</v>
      </c>
      <c r="B55" s="150" t="s">
        <v>780</v>
      </c>
      <c r="C55" s="146">
        <v>1500</v>
      </c>
    </row>
    <row r="56" spans="1:3">
      <c r="A56" s="133">
        <v>30473496</v>
      </c>
      <c r="B56" s="134" t="s">
        <v>781</v>
      </c>
      <c r="C56" s="146">
        <v>15000</v>
      </c>
    </row>
    <row r="57" spans="1:3" ht="26.25">
      <c r="A57" s="133">
        <v>30123628</v>
      </c>
      <c r="B57" s="134" t="s">
        <v>782</v>
      </c>
      <c r="C57" s="146">
        <v>104217</v>
      </c>
    </row>
    <row r="58" spans="1:3" ht="26.25">
      <c r="A58" s="133">
        <v>30124440</v>
      </c>
      <c r="B58" s="134" t="s">
        <v>783</v>
      </c>
      <c r="C58" s="146">
        <v>60640</v>
      </c>
    </row>
    <row r="59" spans="1:3">
      <c r="A59" s="133">
        <v>30147622</v>
      </c>
      <c r="B59" s="150" t="s">
        <v>784</v>
      </c>
      <c r="C59" s="146">
        <v>47000</v>
      </c>
    </row>
    <row r="60" spans="1:3">
      <c r="A60" s="133">
        <v>30460171</v>
      </c>
      <c r="B60" s="134" t="s">
        <v>395</v>
      </c>
      <c r="C60" s="146">
        <v>344917</v>
      </c>
    </row>
    <row r="61" spans="1:3" ht="26.25">
      <c r="A61" s="133">
        <v>40006352</v>
      </c>
      <c r="B61" s="134" t="s">
        <v>331</v>
      </c>
      <c r="C61" s="146">
        <v>91102</v>
      </c>
    </row>
    <row r="62" spans="1:3">
      <c r="A62" s="133">
        <v>30149176</v>
      </c>
      <c r="B62" s="134" t="s">
        <v>332</v>
      </c>
      <c r="C62" s="146">
        <v>1320490</v>
      </c>
    </row>
    <row r="63" spans="1:3" ht="26.25">
      <c r="A63" s="133">
        <v>40003078</v>
      </c>
      <c r="B63" s="134" t="s">
        <v>785</v>
      </c>
      <c r="C63" s="146">
        <v>28000</v>
      </c>
    </row>
    <row r="64" spans="1:3">
      <c r="A64" s="133">
        <v>30483947</v>
      </c>
      <c r="B64" s="134" t="s">
        <v>786</v>
      </c>
      <c r="C64" s="146">
        <v>0</v>
      </c>
    </row>
    <row r="65" spans="1:3" ht="25.5">
      <c r="A65" s="142">
        <v>30139872</v>
      </c>
      <c r="B65" s="153" t="s">
        <v>787</v>
      </c>
      <c r="C65" s="146">
        <v>1450</v>
      </c>
    </row>
    <row r="66" spans="1:3" ht="25.5">
      <c r="A66" s="142">
        <v>30139823</v>
      </c>
      <c r="B66" s="153" t="s">
        <v>788</v>
      </c>
      <c r="C66" s="146">
        <v>1500</v>
      </c>
    </row>
    <row r="67" spans="1:3" ht="25.5">
      <c r="A67" s="142">
        <v>30275183</v>
      </c>
      <c r="B67" s="153" t="s">
        <v>789</v>
      </c>
      <c r="C67" s="146">
        <v>10493</v>
      </c>
    </row>
    <row r="68" spans="1:3">
      <c r="A68" s="142">
        <v>30479844</v>
      </c>
      <c r="B68" s="153" t="s">
        <v>790</v>
      </c>
      <c r="C68" s="146">
        <v>1500</v>
      </c>
    </row>
    <row r="69" spans="1:3" ht="26.25">
      <c r="A69" s="133">
        <v>30484185</v>
      </c>
      <c r="B69" s="134" t="s">
        <v>389</v>
      </c>
      <c r="C69" s="146">
        <v>12976</v>
      </c>
    </row>
    <row r="70" spans="1:3" ht="26.25">
      <c r="A70" s="136">
        <v>30484187</v>
      </c>
      <c r="B70" s="134" t="s">
        <v>392</v>
      </c>
      <c r="C70" s="146">
        <v>9594</v>
      </c>
    </row>
    <row r="71" spans="1:3" ht="26.25">
      <c r="A71" s="133">
        <v>30484184</v>
      </c>
      <c r="B71" s="134" t="s">
        <v>393</v>
      </c>
      <c r="C71" s="146">
        <v>8914</v>
      </c>
    </row>
    <row r="72" spans="1:3" ht="26.25">
      <c r="A72" s="133">
        <v>30484157</v>
      </c>
      <c r="B72" s="134" t="s">
        <v>791</v>
      </c>
      <c r="C72" s="146">
        <v>0</v>
      </c>
    </row>
    <row r="73" spans="1:3" ht="26.25">
      <c r="A73" s="133">
        <v>30409422</v>
      </c>
      <c r="B73" s="134" t="s">
        <v>792</v>
      </c>
      <c r="C73" s="146">
        <v>0</v>
      </c>
    </row>
    <row r="74" spans="1:3" ht="26.25">
      <c r="A74" s="133">
        <v>40003156</v>
      </c>
      <c r="B74" s="134" t="s">
        <v>334</v>
      </c>
      <c r="C74" s="146">
        <v>68276</v>
      </c>
    </row>
    <row r="75" spans="1:3">
      <c r="A75" s="133">
        <v>40010119</v>
      </c>
      <c r="B75" s="134" t="s">
        <v>793</v>
      </c>
      <c r="C75" s="146">
        <v>0</v>
      </c>
    </row>
    <row r="76" spans="1:3">
      <c r="A76" s="133">
        <v>30369072</v>
      </c>
      <c r="B76" s="134" t="s">
        <v>394</v>
      </c>
      <c r="C76" s="146">
        <v>15650</v>
      </c>
    </row>
    <row r="77" spans="1:3">
      <c r="A77" s="133">
        <v>30176022</v>
      </c>
      <c r="B77" s="134" t="s">
        <v>335</v>
      </c>
      <c r="C77" s="146">
        <v>280048</v>
      </c>
    </row>
    <row r="78" spans="1:3">
      <c r="A78" s="133">
        <v>40011860</v>
      </c>
      <c r="B78" s="134" t="s">
        <v>794</v>
      </c>
      <c r="C78" s="146">
        <v>400847</v>
      </c>
    </row>
    <row r="79" spans="1:3" ht="26.25">
      <c r="A79" s="133">
        <v>40013536</v>
      </c>
      <c r="B79" s="134" t="s">
        <v>336</v>
      </c>
      <c r="C79" s="146">
        <v>510000</v>
      </c>
    </row>
    <row r="80" spans="1:3" ht="26.25">
      <c r="A80" s="133">
        <v>30070093</v>
      </c>
      <c r="B80" s="154" t="s">
        <v>795</v>
      </c>
      <c r="C80" s="146">
        <v>393874</v>
      </c>
    </row>
    <row r="81" spans="1:3">
      <c r="A81" s="133">
        <v>40016415</v>
      </c>
      <c r="B81" s="154" t="s">
        <v>796</v>
      </c>
      <c r="C81" s="146">
        <v>416681</v>
      </c>
    </row>
    <row r="82" spans="1:3" ht="26.25">
      <c r="A82" s="133">
        <v>40015360</v>
      </c>
      <c r="B82" s="154" t="s">
        <v>797</v>
      </c>
      <c r="C82" s="146">
        <v>344550</v>
      </c>
    </row>
    <row r="83" spans="1:3">
      <c r="A83" s="133">
        <v>30484167</v>
      </c>
      <c r="B83" s="154" t="s">
        <v>798</v>
      </c>
      <c r="C83" s="146">
        <v>275961</v>
      </c>
    </row>
    <row r="84" spans="1:3" ht="26.25">
      <c r="A84" s="133">
        <v>40012802</v>
      </c>
      <c r="B84" s="154" t="s">
        <v>799</v>
      </c>
      <c r="C84" s="146">
        <v>840000</v>
      </c>
    </row>
    <row r="85" spans="1:3" ht="26.25">
      <c r="A85" s="133">
        <v>40014111</v>
      </c>
      <c r="B85" s="154" t="s">
        <v>391</v>
      </c>
      <c r="C85" s="146">
        <v>24335</v>
      </c>
    </row>
    <row r="86" spans="1:3" ht="26.25">
      <c r="A86" s="133">
        <v>40009212</v>
      </c>
      <c r="B86" s="154" t="s">
        <v>366</v>
      </c>
      <c r="C86" s="146">
        <v>2142781</v>
      </c>
    </row>
    <row r="87" spans="1:3" ht="26.25">
      <c r="A87" s="133">
        <v>40016397</v>
      </c>
      <c r="B87" s="154" t="s">
        <v>339</v>
      </c>
      <c r="C87" s="146">
        <v>49980</v>
      </c>
    </row>
    <row r="88" spans="1:3" ht="26.25">
      <c r="A88" s="133">
        <v>40016396</v>
      </c>
      <c r="B88" s="154" t="s">
        <v>340</v>
      </c>
      <c r="C88" s="146">
        <v>63000</v>
      </c>
    </row>
    <row r="89" spans="1:3">
      <c r="A89" s="133">
        <v>40018067</v>
      </c>
      <c r="B89" s="154" t="s">
        <v>800</v>
      </c>
      <c r="C89" s="146">
        <v>428</v>
      </c>
    </row>
    <row r="90" spans="1:3">
      <c r="A90" s="142">
        <v>20169732</v>
      </c>
      <c r="B90" s="153" t="s">
        <v>801</v>
      </c>
      <c r="C90" s="146">
        <v>115570</v>
      </c>
    </row>
    <row r="91" spans="1:3">
      <c r="A91" s="133">
        <v>30010979</v>
      </c>
      <c r="B91" s="134" t="s">
        <v>802</v>
      </c>
      <c r="C91" s="146">
        <v>1</v>
      </c>
    </row>
    <row r="92" spans="1:3" ht="26.25">
      <c r="A92" s="143">
        <v>30100596</v>
      </c>
      <c r="B92" s="155" t="s">
        <v>803</v>
      </c>
      <c r="C92" s="146">
        <v>1</v>
      </c>
    </row>
    <row r="93" spans="1:3">
      <c r="A93" s="137">
        <v>300646630</v>
      </c>
      <c r="B93" s="156" t="s">
        <v>804</v>
      </c>
      <c r="C93" s="146">
        <v>478469</v>
      </c>
    </row>
    <row r="94" spans="1:3">
      <c r="A94" s="132">
        <v>30091815</v>
      </c>
      <c r="B94" s="134" t="s">
        <v>342</v>
      </c>
      <c r="C94" s="146">
        <v>132000</v>
      </c>
    </row>
    <row r="95" spans="1:3">
      <c r="A95" s="133">
        <v>30432172</v>
      </c>
      <c r="B95" s="134" t="s">
        <v>384</v>
      </c>
      <c r="C95" s="146">
        <v>0</v>
      </c>
    </row>
    <row r="96" spans="1:3">
      <c r="A96" s="132">
        <v>40012771</v>
      </c>
      <c r="B96" s="134" t="s">
        <v>805</v>
      </c>
      <c r="C96" s="146">
        <v>0</v>
      </c>
    </row>
    <row r="97" spans="1:3">
      <c r="A97" s="132">
        <v>40009552</v>
      </c>
      <c r="B97" s="134" t="s">
        <v>806</v>
      </c>
      <c r="C97" s="146">
        <v>397260</v>
      </c>
    </row>
    <row r="98" spans="1:3" ht="26.25">
      <c r="A98" s="132">
        <v>40012018</v>
      </c>
      <c r="B98" s="134" t="s">
        <v>807</v>
      </c>
      <c r="C98" s="146">
        <v>250000</v>
      </c>
    </row>
    <row r="99" spans="1:3" ht="26.25">
      <c r="A99" s="132">
        <v>30484186</v>
      </c>
      <c r="B99" s="134" t="s">
        <v>343</v>
      </c>
      <c r="C99" s="146">
        <v>21000</v>
      </c>
    </row>
    <row r="100" spans="1:3">
      <c r="A100" s="133">
        <v>40013598</v>
      </c>
      <c r="B100" s="154" t="s">
        <v>808</v>
      </c>
      <c r="C100" s="146">
        <v>273478</v>
      </c>
    </row>
    <row r="101" spans="1:3">
      <c r="A101" s="132">
        <v>40009344</v>
      </c>
      <c r="B101" s="138" t="s">
        <v>344</v>
      </c>
      <c r="C101" s="146">
        <v>436646</v>
      </c>
    </row>
    <row r="102" spans="1:3">
      <c r="A102" s="132">
        <v>40013615</v>
      </c>
      <c r="B102" s="138" t="s">
        <v>361</v>
      </c>
      <c r="C102" s="146">
        <v>0</v>
      </c>
    </row>
    <row r="103" spans="1:3">
      <c r="A103" s="132">
        <v>40006217</v>
      </c>
      <c r="B103" s="138" t="s">
        <v>809</v>
      </c>
      <c r="C103" s="146">
        <v>174792</v>
      </c>
    </row>
    <row r="104" spans="1:3" ht="26.25">
      <c r="A104" s="133">
        <v>30439686</v>
      </c>
      <c r="B104" s="134" t="s">
        <v>810</v>
      </c>
      <c r="C104" s="146">
        <v>390000</v>
      </c>
    </row>
    <row r="105" spans="1:3" ht="25.5">
      <c r="A105" s="140">
        <v>30064704</v>
      </c>
      <c r="B105" s="147" t="s">
        <v>811</v>
      </c>
      <c r="C105" s="146">
        <v>65238</v>
      </c>
    </row>
    <row r="106" spans="1:3">
      <c r="A106" s="133">
        <v>40008745</v>
      </c>
      <c r="B106" s="154" t="s">
        <v>812</v>
      </c>
      <c r="C106" s="146">
        <v>0</v>
      </c>
    </row>
    <row r="107" spans="1:3">
      <c r="A107" s="133">
        <v>30093561</v>
      </c>
      <c r="B107" s="134" t="s">
        <v>813</v>
      </c>
      <c r="C107" s="146">
        <v>832000</v>
      </c>
    </row>
    <row r="108" spans="1:3">
      <c r="A108" s="133">
        <v>30007043</v>
      </c>
      <c r="B108" s="154" t="s">
        <v>814</v>
      </c>
      <c r="C108" s="146">
        <v>171000</v>
      </c>
    </row>
    <row r="109" spans="1:3" ht="26.25">
      <c r="A109" s="133">
        <v>40004196</v>
      </c>
      <c r="B109" s="134" t="s">
        <v>815</v>
      </c>
      <c r="C109" s="146">
        <v>310565</v>
      </c>
    </row>
    <row r="110" spans="1:3" ht="26.25">
      <c r="A110" s="133">
        <v>40004434</v>
      </c>
      <c r="B110" s="134" t="s">
        <v>346</v>
      </c>
      <c r="C110" s="146">
        <v>506371</v>
      </c>
    </row>
    <row r="111" spans="1:3">
      <c r="A111" s="133">
        <v>40009584</v>
      </c>
      <c r="B111" s="157" t="s">
        <v>408</v>
      </c>
      <c r="C111" s="146">
        <v>296149</v>
      </c>
    </row>
    <row r="112" spans="1:3">
      <c r="A112" s="132">
        <v>30140173</v>
      </c>
      <c r="B112" s="158" t="s">
        <v>816</v>
      </c>
      <c r="C112" s="146">
        <v>746598</v>
      </c>
    </row>
    <row r="113" spans="1:3">
      <c r="A113" s="132">
        <v>30001033</v>
      </c>
      <c r="B113" s="158" t="s">
        <v>350</v>
      </c>
      <c r="C113" s="146">
        <v>54696</v>
      </c>
    </row>
    <row r="114" spans="1:3">
      <c r="A114" s="132">
        <v>30072951</v>
      </c>
      <c r="B114" s="158" t="s">
        <v>817</v>
      </c>
      <c r="C114" s="146">
        <v>109011</v>
      </c>
    </row>
    <row r="115" spans="1:3">
      <c r="A115" s="133">
        <v>30082130</v>
      </c>
      <c r="B115" s="154" t="s">
        <v>352</v>
      </c>
      <c r="C115" s="146">
        <v>132000</v>
      </c>
    </row>
    <row r="116" spans="1:3">
      <c r="A116" s="133">
        <v>40012009</v>
      </c>
      <c r="B116" s="154" t="s">
        <v>818</v>
      </c>
      <c r="C116" s="146">
        <v>0</v>
      </c>
    </row>
    <row r="117" spans="1:3" ht="26.25">
      <c r="A117" s="133">
        <v>40009572</v>
      </c>
      <c r="B117" s="154" t="s">
        <v>819</v>
      </c>
      <c r="C117" s="146">
        <v>12811</v>
      </c>
    </row>
    <row r="118" spans="1:3" ht="22.5">
      <c r="A118" s="133">
        <v>40011210</v>
      </c>
      <c r="B118" s="159" t="s">
        <v>353</v>
      </c>
      <c r="C118" s="146">
        <v>0</v>
      </c>
    </row>
    <row r="119" spans="1:3" ht="22.5">
      <c r="A119" s="143">
        <v>30123699</v>
      </c>
      <c r="B119" s="160" t="s">
        <v>820</v>
      </c>
      <c r="C119" s="146">
        <v>22951</v>
      </c>
    </row>
    <row r="120" spans="1:3" ht="22.5">
      <c r="A120" s="133">
        <v>30084699</v>
      </c>
      <c r="B120" s="161" t="s">
        <v>397</v>
      </c>
      <c r="C120" s="146">
        <v>611242</v>
      </c>
    </row>
    <row r="121" spans="1:3">
      <c r="A121" s="133">
        <v>40016874</v>
      </c>
      <c r="B121" s="159" t="s">
        <v>354</v>
      </c>
      <c r="C121" s="146">
        <v>0</v>
      </c>
    </row>
    <row r="122" spans="1:3">
      <c r="A122" s="133">
        <v>40017175</v>
      </c>
      <c r="B122" s="159" t="s">
        <v>821</v>
      </c>
      <c r="C122" s="146">
        <v>0</v>
      </c>
    </row>
    <row r="123" spans="1:3" ht="22.5">
      <c r="A123" s="133">
        <v>40006165</v>
      </c>
      <c r="B123" s="159" t="s">
        <v>822</v>
      </c>
      <c r="C123" s="146">
        <v>897463</v>
      </c>
    </row>
    <row r="124" spans="1:3">
      <c r="A124" s="133">
        <v>30176672</v>
      </c>
      <c r="B124" s="159" t="s">
        <v>364</v>
      </c>
      <c r="C124" s="146">
        <v>0</v>
      </c>
    </row>
    <row r="125" spans="1:3" ht="22.5">
      <c r="A125" s="133">
        <v>30480263</v>
      </c>
      <c r="B125" s="159" t="s">
        <v>823</v>
      </c>
      <c r="C125" s="146">
        <v>0</v>
      </c>
    </row>
    <row r="126" spans="1:3" ht="26.25">
      <c r="A126" s="133">
        <v>40016385</v>
      </c>
      <c r="B126" s="154" t="s">
        <v>824</v>
      </c>
      <c r="C126" s="146">
        <v>0</v>
      </c>
    </row>
    <row r="127" spans="1:3">
      <c r="A127" s="133">
        <v>40012014</v>
      </c>
      <c r="B127" s="162" t="s">
        <v>825</v>
      </c>
      <c r="C127" s="146">
        <v>0</v>
      </c>
    </row>
    <row r="128" spans="1:3">
      <c r="A128" s="133">
        <v>30486611</v>
      </c>
      <c r="B128" s="154" t="s">
        <v>373</v>
      </c>
      <c r="C128" s="146">
        <v>0</v>
      </c>
    </row>
    <row r="129" spans="1:3">
      <c r="A129" s="133">
        <v>40006784</v>
      </c>
      <c r="B129" s="154" t="s">
        <v>355</v>
      </c>
      <c r="C129" s="146">
        <v>76190</v>
      </c>
    </row>
    <row r="130" spans="1:3" ht="26.25">
      <c r="A130" s="133">
        <v>30136164</v>
      </c>
      <c r="B130" s="134" t="s">
        <v>826</v>
      </c>
      <c r="C130" s="146">
        <v>0</v>
      </c>
    </row>
    <row r="131" spans="1:3">
      <c r="A131" s="140">
        <v>30065234</v>
      </c>
      <c r="B131" s="138" t="s">
        <v>434</v>
      </c>
      <c r="C131" s="146">
        <v>2000</v>
      </c>
    </row>
    <row r="132" spans="1:3" ht="25.5">
      <c r="A132" s="135">
        <v>30073874</v>
      </c>
      <c r="B132" s="139" t="s">
        <v>356</v>
      </c>
      <c r="C132" s="146">
        <v>842762</v>
      </c>
    </row>
    <row r="133" spans="1:3" ht="33">
      <c r="A133" s="135">
        <v>40009682</v>
      </c>
      <c r="B133" s="160" t="s">
        <v>827</v>
      </c>
      <c r="C133" s="146">
        <v>0</v>
      </c>
    </row>
    <row r="134" spans="1:3" ht="22.5">
      <c r="A134" s="135">
        <v>40000654</v>
      </c>
      <c r="B134" s="160" t="s">
        <v>358</v>
      </c>
      <c r="C134" s="146">
        <v>0</v>
      </c>
    </row>
    <row r="135" spans="1:3" ht="22.5">
      <c r="A135" s="135">
        <v>40016565</v>
      </c>
      <c r="B135" s="160" t="s">
        <v>828</v>
      </c>
      <c r="C135" s="146">
        <v>0</v>
      </c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08EAB-42B8-4A9A-AF9B-2E0C22478392}">
  <dimension ref="A1:K46"/>
  <sheetViews>
    <sheetView workbookViewId="0">
      <selection activeCell="E41" sqref="E41"/>
    </sheetView>
  </sheetViews>
  <sheetFormatPr baseColWidth="10" defaultColWidth="11.42578125" defaultRowHeight="15"/>
  <cols>
    <col min="5" max="5" width="56.85546875" customWidth="1"/>
  </cols>
  <sheetData>
    <row r="1" spans="1:11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</row>
    <row r="2" spans="1:11" ht="22.5">
      <c r="A2" s="164" t="s">
        <v>829</v>
      </c>
      <c r="B2" s="164"/>
      <c r="C2" s="164"/>
      <c r="D2" s="164" t="s">
        <v>830</v>
      </c>
      <c r="E2" s="164" t="s">
        <v>831</v>
      </c>
      <c r="F2" s="163" t="s">
        <v>76</v>
      </c>
      <c r="G2" s="163" t="s">
        <v>832</v>
      </c>
      <c r="H2" s="164" t="s">
        <v>833</v>
      </c>
      <c r="I2" s="163" t="s">
        <v>834</v>
      </c>
      <c r="J2" s="163" t="s">
        <v>835</v>
      </c>
      <c r="K2" s="163" t="s">
        <v>836</v>
      </c>
    </row>
    <row r="3" spans="1:11" ht="22.5">
      <c r="A3" s="168"/>
      <c r="B3" s="166" t="s">
        <v>25</v>
      </c>
      <c r="C3" s="167" t="s">
        <v>165</v>
      </c>
      <c r="D3" s="165" t="s">
        <v>837</v>
      </c>
      <c r="E3" s="169" t="s">
        <v>838</v>
      </c>
      <c r="F3" s="170" t="s">
        <v>100</v>
      </c>
      <c r="G3" s="170" t="s">
        <v>237</v>
      </c>
      <c r="H3" s="170" t="s">
        <v>152</v>
      </c>
      <c r="I3" s="171" t="s">
        <v>167</v>
      </c>
      <c r="J3" s="172">
        <v>2000000</v>
      </c>
      <c r="K3" s="172">
        <v>2000000</v>
      </c>
    </row>
    <row r="4" spans="1:11" ht="33.75">
      <c r="A4" s="168"/>
      <c r="B4" s="166" t="s">
        <v>27</v>
      </c>
      <c r="C4" s="167" t="s">
        <v>839</v>
      </c>
      <c r="D4" s="165" t="s">
        <v>837</v>
      </c>
      <c r="E4" s="169" t="s">
        <v>840</v>
      </c>
      <c r="F4" s="170" t="s">
        <v>100</v>
      </c>
      <c r="G4" s="170" t="s">
        <v>225</v>
      </c>
      <c r="H4" s="170" t="s">
        <v>841</v>
      </c>
      <c r="I4" s="171" t="s">
        <v>167</v>
      </c>
      <c r="J4" s="172">
        <v>791857.46499999997</v>
      </c>
      <c r="K4" s="172">
        <v>263953</v>
      </c>
    </row>
    <row r="5" spans="1:11" ht="22.5">
      <c r="A5" s="165">
        <v>40021790</v>
      </c>
      <c r="B5" s="166" t="s">
        <v>27</v>
      </c>
      <c r="C5" s="166" t="s">
        <v>470</v>
      </c>
      <c r="D5" s="165" t="s">
        <v>837</v>
      </c>
      <c r="E5" s="169" t="s">
        <v>842</v>
      </c>
      <c r="F5" s="170" t="s">
        <v>843</v>
      </c>
      <c r="G5" s="170" t="s">
        <v>844</v>
      </c>
      <c r="H5" s="170" t="s">
        <v>158</v>
      </c>
      <c r="I5" s="171" t="s">
        <v>845</v>
      </c>
      <c r="J5" s="172">
        <v>2401695</v>
      </c>
      <c r="K5" s="172">
        <v>160254</v>
      </c>
    </row>
    <row r="6" spans="1:11" ht="33.75">
      <c r="A6" s="173">
        <v>30100137</v>
      </c>
      <c r="B6" s="166" t="s">
        <v>27</v>
      </c>
      <c r="C6" s="166" t="s">
        <v>470</v>
      </c>
      <c r="D6" s="165" t="s">
        <v>837</v>
      </c>
      <c r="E6" s="169" t="s">
        <v>471</v>
      </c>
      <c r="F6" s="170" t="s">
        <v>846</v>
      </c>
      <c r="G6" s="174" t="s">
        <v>844</v>
      </c>
      <c r="H6" s="170" t="s">
        <v>186</v>
      </c>
      <c r="I6" s="171" t="s">
        <v>167</v>
      </c>
      <c r="J6" s="172">
        <v>8173158.3330000006</v>
      </c>
      <c r="K6" s="172">
        <v>812774</v>
      </c>
    </row>
    <row r="7" spans="1:11" ht="22.5">
      <c r="A7" s="173">
        <v>30073659</v>
      </c>
      <c r="B7" s="166" t="s">
        <v>27</v>
      </c>
      <c r="C7" s="166" t="s">
        <v>470</v>
      </c>
      <c r="D7" s="165" t="s">
        <v>837</v>
      </c>
      <c r="E7" s="169" t="s">
        <v>847</v>
      </c>
      <c r="F7" s="170" t="s">
        <v>88</v>
      </c>
      <c r="G7" s="174" t="s">
        <v>844</v>
      </c>
      <c r="H7" s="170" t="s">
        <v>194</v>
      </c>
      <c r="I7" s="171" t="s">
        <v>167</v>
      </c>
      <c r="J7" s="172">
        <v>3529211.1189999999</v>
      </c>
      <c r="K7" s="172">
        <v>205452</v>
      </c>
    </row>
    <row r="8" spans="1:11" ht="22.5">
      <c r="A8" s="173">
        <v>30073803</v>
      </c>
      <c r="B8" s="166" t="s">
        <v>27</v>
      </c>
      <c r="C8" s="166" t="s">
        <v>470</v>
      </c>
      <c r="D8" s="165" t="s">
        <v>837</v>
      </c>
      <c r="E8" s="169" t="s">
        <v>848</v>
      </c>
      <c r="F8" s="170" t="s">
        <v>94</v>
      </c>
      <c r="G8" s="174" t="s">
        <v>844</v>
      </c>
      <c r="H8" s="170" t="s">
        <v>180</v>
      </c>
      <c r="I8" s="171" t="s">
        <v>167</v>
      </c>
      <c r="J8" s="172">
        <v>2869930.42</v>
      </c>
      <c r="K8" s="172">
        <v>276414</v>
      </c>
    </row>
    <row r="9" spans="1:11" ht="33.75">
      <c r="A9" s="173">
        <v>30079953</v>
      </c>
      <c r="B9" s="166" t="s">
        <v>27</v>
      </c>
      <c r="C9" s="166" t="s">
        <v>470</v>
      </c>
      <c r="D9" s="165" t="s">
        <v>837</v>
      </c>
      <c r="E9" s="169" t="s">
        <v>849</v>
      </c>
      <c r="F9" s="170" t="s">
        <v>97</v>
      </c>
      <c r="G9" s="174" t="s">
        <v>844</v>
      </c>
      <c r="H9" s="170" t="s">
        <v>202</v>
      </c>
      <c r="I9" s="171" t="s">
        <v>167</v>
      </c>
      <c r="J9" s="172">
        <v>2503939</v>
      </c>
      <c r="K9" s="172">
        <v>56731</v>
      </c>
    </row>
    <row r="10" spans="1:11" ht="22.5">
      <c r="A10" s="173">
        <v>30124512</v>
      </c>
      <c r="B10" s="166" t="s">
        <v>27</v>
      </c>
      <c r="C10" s="166" t="s">
        <v>470</v>
      </c>
      <c r="D10" s="165" t="s">
        <v>837</v>
      </c>
      <c r="E10" s="169" t="s">
        <v>850</v>
      </c>
      <c r="F10" s="170" t="s">
        <v>88</v>
      </c>
      <c r="G10" s="174" t="s">
        <v>844</v>
      </c>
      <c r="H10" s="170" t="s">
        <v>194</v>
      </c>
      <c r="I10" s="171" t="s">
        <v>246</v>
      </c>
      <c r="J10" s="172">
        <v>2029585.5</v>
      </c>
      <c r="K10" s="172">
        <v>566560</v>
      </c>
    </row>
    <row r="11" spans="1:11" ht="33.75">
      <c r="A11" s="173">
        <v>30100128</v>
      </c>
      <c r="B11" s="166" t="s">
        <v>27</v>
      </c>
      <c r="C11" s="166" t="s">
        <v>470</v>
      </c>
      <c r="D11" s="165" t="s">
        <v>837</v>
      </c>
      <c r="E11" s="169" t="s">
        <v>475</v>
      </c>
      <c r="F11" s="170" t="s">
        <v>846</v>
      </c>
      <c r="G11" s="174" t="s">
        <v>844</v>
      </c>
      <c r="H11" s="170" t="s">
        <v>186</v>
      </c>
      <c r="I11" s="171" t="s">
        <v>167</v>
      </c>
      <c r="J11" s="172">
        <v>3242241</v>
      </c>
      <c r="K11" s="172">
        <v>800000</v>
      </c>
    </row>
    <row r="12" spans="1:11" ht="22.5">
      <c r="A12" s="173">
        <v>30078379</v>
      </c>
      <c r="B12" s="166" t="s">
        <v>27</v>
      </c>
      <c r="C12" s="166" t="s">
        <v>470</v>
      </c>
      <c r="D12" s="165" t="s">
        <v>837</v>
      </c>
      <c r="E12" s="169" t="s">
        <v>851</v>
      </c>
      <c r="F12" s="170" t="s">
        <v>83</v>
      </c>
      <c r="G12" s="174" t="s">
        <v>844</v>
      </c>
      <c r="H12" s="170" t="s">
        <v>196</v>
      </c>
      <c r="I12" s="171" t="s">
        <v>852</v>
      </c>
      <c r="J12" s="172">
        <v>4892297</v>
      </c>
      <c r="K12" s="172">
        <v>80000</v>
      </c>
    </row>
    <row r="13" spans="1:11" ht="33.75">
      <c r="A13" s="173">
        <v>30096195</v>
      </c>
      <c r="B13" s="166" t="s">
        <v>27</v>
      </c>
      <c r="C13" s="166" t="s">
        <v>470</v>
      </c>
      <c r="D13" s="165" t="s">
        <v>837</v>
      </c>
      <c r="E13" s="169" t="s">
        <v>853</v>
      </c>
      <c r="F13" s="170" t="s">
        <v>81</v>
      </c>
      <c r="G13" s="174" t="s">
        <v>844</v>
      </c>
      <c r="H13" s="170" t="s">
        <v>259</v>
      </c>
      <c r="I13" s="171" t="s">
        <v>852</v>
      </c>
      <c r="J13" s="172">
        <v>2358659</v>
      </c>
      <c r="K13" s="172">
        <v>152677</v>
      </c>
    </row>
    <row r="14" spans="1:11" ht="22.5">
      <c r="A14" s="173">
        <v>30124552</v>
      </c>
      <c r="B14" s="166" t="s">
        <v>27</v>
      </c>
      <c r="C14" s="166" t="s">
        <v>470</v>
      </c>
      <c r="D14" s="165" t="s">
        <v>837</v>
      </c>
      <c r="E14" s="169" t="s">
        <v>473</v>
      </c>
      <c r="F14" s="170" t="s">
        <v>88</v>
      </c>
      <c r="G14" s="170" t="s">
        <v>844</v>
      </c>
      <c r="H14" s="170" t="s">
        <v>194</v>
      </c>
      <c r="I14" s="170" t="s">
        <v>167</v>
      </c>
      <c r="J14" s="172">
        <v>1381311.39</v>
      </c>
      <c r="K14" s="172">
        <v>800000</v>
      </c>
    </row>
    <row r="15" spans="1:11" ht="22.5">
      <c r="A15" s="173">
        <v>30100146</v>
      </c>
      <c r="B15" s="166" t="s">
        <v>27</v>
      </c>
      <c r="C15" s="166" t="s">
        <v>470</v>
      </c>
      <c r="D15" s="165" t="s">
        <v>837</v>
      </c>
      <c r="E15" s="169" t="s">
        <v>854</v>
      </c>
      <c r="F15" s="170" t="s">
        <v>84</v>
      </c>
      <c r="G15" s="174" t="s">
        <v>844</v>
      </c>
      <c r="H15" s="170" t="s">
        <v>204</v>
      </c>
      <c r="I15" s="170" t="s">
        <v>845</v>
      </c>
      <c r="J15" s="172">
        <v>2404905</v>
      </c>
      <c r="K15" s="172">
        <v>253950</v>
      </c>
    </row>
    <row r="16" spans="1:11" ht="22.5">
      <c r="A16" s="168"/>
      <c r="B16" s="166" t="s">
        <v>27</v>
      </c>
      <c r="C16" s="166" t="s">
        <v>636</v>
      </c>
      <c r="D16" s="165" t="s">
        <v>837</v>
      </c>
      <c r="E16" s="169" t="s">
        <v>482</v>
      </c>
      <c r="F16" s="170" t="s">
        <v>100</v>
      </c>
      <c r="G16" s="174" t="s">
        <v>207</v>
      </c>
      <c r="H16" s="170" t="s">
        <v>173</v>
      </c>
      <c r="I16" s="170" t="s">
        <v>167</v>
      </c>
      <c r="J16" s="172">
        <v>3500000</v>
      </c>
      <c r="K16" s="172">
        <v>3500000</v>
      </c>
    </row>
    <row r="17" spans="1:11" ht="22.5">
      <c r="A17" s="165">
        <v>40004931</v>
      </c>
      <c r="B17" s="166" t="s">
        <v>27</v>
      </c>
      <c r="C17" s="166" t="s">
        <v>855</v>
      </c>
      <c r="D17" s="165" t="s">
        <v>148</v>
      </c>
      <c r="E17" s="169" t="s">
        <v>856</v>
      </c>
      <c r="F17" s="170" t="s">
        <v>100</v>
      </c>
      <c r="G17" s="174" t="s">
        <v>154</v>
      </c>
      <c r="H17" s="170" t="s">
        <v>857</v>
      </c>
      <c r="I17" s="170" t="s">
        <v>167</v>
      </c>
      <c r="J17" s="172">
        <v>566228</v>
      </c>
      <c r="K17" s="172">
        <v>41572</v>
      </c>
    </row>
    <row r="18" spans="1:11" ht="33.75">
      <c r="A18" s="165">
        <v>40008020</v>
      </c>
      <c r="B18" s="166" t="s">
        <v>27</v>
      </c>
      <c r="C18" s="166" t="s">
        <v>858</v>
      </c>
      <c r="D18" s="165" t="s">
        <v>148</v>
      </c>
      <c r="E18" s="169" t="s">
        <v>859</v>
      </c>
      <c r="F18" s="170" t="s">
        <v>100</v>
      </c>
      <c r="G18" s="174" t="s">
        <v>844</v>
      </c>
      <c r="H18" s="170" t="s">
        <v>552</v>
      </c>
      <c r="I18" s="170" t="s">
        <v>167</v>
      </c>
      <c r="J18" s="172">
        <v>4020000</v>
      </c>
      <c r="K18" s="172">
        <v>789061</v>
      </c>
    </row>
    <row r="19" spans="1:11" ht="22.5">
      <c r="A19" s="165">
        <v>40010437</v>
      </c>
      <c r="B19" s="166" t="s">
        <v>27</v>
      </c>
      <c r="C19" s="166" t="s">
        <v>860</v>
      </c>
      <c r="D19" s="165" t="s">
        <v>148</v>
      </c>
      <c r="E19" s="169" t="s">
        <v>861</v>
      </c>
      <c r="F19" s="170" t="s">
        <v>100</v>
      </c>
      <c r="G19" s="174" t="s">
        <v>862</v>
      </c>
      <c r="H19" s="170" t="s">
        <v>496</v>
      </c>
      <c r="I19" s="170" t="s">
        <v>167</v>
      </c>
      <c r="J19" s="172">
        <v>2547662</v>
      </c>
      <c r="K19" s="172">
        <v>115487</v>
      </c>
    </row>
    <row r="20" spans="1:11" ht="22.5">
      <c r="A20" s="165">
        <v>40006127</v>
      </c>
      <c r="B20" s="166" t="s">
        <v>27</v>
      </c>
      <c r="C20" s="166" t="s">
        <v>863</v>
      </c>
      <c r="D20" s="165" t="s">
        <v>148</v>
      </c>
      <c r="E20" s="169" t="s">
        <v>864</v>
      </c>
      <c r="F20" s="170" t="s">
        <v>100</v>
      </c>
      <c r="G20" s="174" t="s">
        <v>154</v>
      </c>
      <c r="H20" s="170" t="s">
        <v>865</v>
      </c>
      <c r="I20" s="170" t="s">
        <v>852</v>
      </c>
      <c r="J20" s="172">
        <v>940001</v>
      </c>
      <c r="K20" s="172">
        <v>131549</v>
      </c>
    </row>
    <row r="21" spans="1:11" ht="22.5">
      <c r="A21" s="165">
        <v>40019817</v>
      </c>
      <c r="B21" s="166" t="s">
        <v>27</v>
      </c>
      <c r="C21" s="166" t="s">
        <v>443</v>
      </c>
      <c r="D21" s="165" t="s">
        <v>148</v>
      </c>
      <c r="E21" s="169" t="s">
        <v>866</v>
      </c>
      <c r="F21" s="170" t="s">
        <v>100</v>
      </c>
      <c r="G21" s="174" t="s">
        <v>154</v>
      </c>
      <c r="H21" s="170" t="s">
        <v>504</v>
      </c>
      <c r="I21" s="170" t="s">
        <v>167</v>
      </c>
      <c r="J21" s="172">
        <v>3240000</v>
      </c>
      <c r="K21" s="172">
        <v>1200000</v>
      </c>
    </row>
    <row r="22" spans="1:11" ht="33.75">
      <c r="A22" s="165">
        <v>40014432</v>
      </c>
      <c r="B22" s="166" t="s">
        <v>27</v>
      </c>
      <c r="C22" s="166" t="s">
        <v>497</v>
      </c>
      <c r="D22" s="165" t="s">
        <v>148</v>
      </c>
      <c r="E22" s="169" t="s">
        <v>867</v>
      </c>
      <c r="F22" s="170" t="s">
        <v>100</v>
      </c>
      <c r="G22" s="174" t="s">
        <v>220</v>
      </c>
      <c r="H22" s="170" t="s">
        <v>221</v>
      </c>
      <c r="I22" s="170" t="s">
        <v>167</v>
      </c>
      <c r="J22" s="172">
        <v>3488542</v>
      </c>
      <c r="K22" s="172">
        <v>535287</v>
      </c>
    </row>
    <row r="23" spans="1:11" ht="22.5">
      <c r="A23" s="165">
        <v>40024788</v>
      </c>
      <c r="B23" s="166" t="s">
        <v>27</v>
      </c>
      <c r="C23" s="166" t="s">
        <v>868</v>
      </c>
      <c r="D23" s="165" t="s">
        <v>148</v>
      </c>
      <c r="E23" s="169" t="s">
        <v>869</v>
      </c>
      <c r="F23" s="170" t="s">
        <v>100</v>
      </c>
      <c r="G23" s="174" t="s">
        <v>154</v>
      </c>
      <c r="H23" s="170" t="s">
        <v>526</v>
      </c>
      <c r="I23" s="170" t="s">
        <v>167</v>
      </c>
      <c r="J23" s="172">
        <v>2009200</v>
      </c>
      <c r="K23" s="172">
        <v>800000</v>
      </c>
    </row>
    <row r="24" spans="1:11" ht="22.5">
      <c r="A24" s="165">
        <v>40009309</v>
      </c>
      <c r="B24" s="166" t="s">
        <v>27</v>
      </c>
      <c r="C24" s="166" t="s">
        <v>499</v>
      </c>
      <c r="D24" s="165" t="s">
        <v>148</v>
      </c>
      <c r="E24" s="169" t="s">
        <v>870</v>
      </c>
      <c r="F24" s="170" t="s">
        <v>100</v>
      </c>
      <c r="G24" s="174" t="s">
        <v>367</v>
      </c>
      <c r="H24" s="170" t="s">
        <v>501</v>
      </c>
      <c r="I24" s="170" t="s">
        <v>845</v>
      </c>
      <c r="J24" s="172">
        <v>1000000</v>
      </c>
      <c r="K24" s="172">
        <v>500000</v>
      </c>
    </row>
    <row r="25" spans="1:11" ht="22.5">
      <c r="A25" s="165">
        <v>40024839</v>
      </c>
      <c r="B25" s="166" t="s">
        <v>27</v>
      </c>
      <c r="C25" s="166" t="s">
        <v>871</v>
      </c>
      <c r="D25" s="165" t="s">
        <v>148</v>
      </c>
      <c r="E25" s="169" t="s">
        <v>872</v>
      </c>
      <c r="F25" s="170" t="s">
        <v>100</v>
      </c>
      <c r="G25" s="174" t="s">
        <v>873</v>
      </c>
      <c r="H25" s="170" t="s">
        <v>213</v>
      </c>
      <c r="I25" s="170" t="s">
        <v>845</v>
      </c>
      <c r="J25" s="172">
        <v>349800</v>
      </c>
      <c r="K25" s="172">
        <v>250000</v>
      </c>
    </row>
    <row r="26" spans="1:11" ht="22.5">
      <c r="A26" s="165">
        <v>40000006</v>
      </c>
      <c r="B26" s="166" t="s">
        <v>27</v>
      </c>
      <c r="C26" s="166" t="s">
        <v>874</v>
      </c>
      <c r="D26" s="165" t="s">
        <v>148</v>
      </c>
      <c r="E26" s="169" t="s">
        <v>875</v>
      </c>
      <c r="F26" s="170" t="s">
        <v>100</v>
      </c>
      <c r="G26" s="174" t="s">
        <v>367</v>
      </c>
      <c r="H26" s="170" t="s">
        <v>876</v>
      </c>
      <c r="I26" s="170" t="s">
        <v>167</v>
      </c>
      <c r="J26" s="172">
        <v>853400</v>
      </c>
      <c r="K26" s="172">
        <v>246093</v>
      </c>
    </row>
    <row r="27" spans="1:11" ht="45">
      <c r="A27" s="165">
        <v>30118718</v>
      </c>
      <c r="B27" s="166" t="s">
        <v>27</v>
      </c>
      <c r="C27" s="166" t="s">
        <v>485</v>
      </c>
      <c r="D27" s="165" t="s">
        <v>148</v>
      </c>
      <c r="E27" s="169" t="s">
        <v>877</v>
      </c>
      <c r="F27" s="170" t="s">
        <v>100</v>
      </c>
      <c r="G27" s="174" t="s">
        <v>154</v>
      </c>
      <c r="H27" s="170" t="s">
        <v>487</v>
      </c>
      <c r="I27" s="170" t="s">
        <v>167</v>
      </c>
      <c r="J27" s="172">
        <v>2371702</v>
      </c>
      <c r="K27" s="172">
        <v>889389</v>
      </c>
    </row>
    <row r="28" spans="1:11" ht="22.5">
      <c r="A28" s="165">
        <v>40010799</v>
      </c>
      <c r="B28" s="166" t="s">
        <v>27</v>
      </c>
      <c r="C28" s="166" t="s">
        <v>878</v>
      </c>
      <c r="D28" s="165" t="s">
        <v>148</v>
      </c>
      <c r="E28" s="169" t="s">
        <v>879</v>
      </c>
      <c r="F28" s="170" t="s">
        <v>100</v>
      </c>
      <c r="G28" s="174" t="s">
        <v>154</v>
      </c>
      <c r="H28" s="170" t="s">
        <v>504</v>
      </c>
      <c r="I28" s="170" t="s">
        <v>167</v>
      </c>
      <c r="J28" s="172">
        <v>3000000</v>
      </c>
      <c r="K28" s="172">
        <v>191000</v>
      </c>
    </row>
    <row r="29" spans="1:11" ht="45">
      <c r="A29" s="165">
        <v>40010406</v>
      </c>
      <c r="B29" s="166" t="s">
        <v>27</v>
      </c>
      <c r="C29" s="166" t="s">
        <v>880</v>
      </c>
      <c r="D29" s="165" t="s">
        <v>148</v>
      </c>
      <c r="E29" s="169" t="s">
        <v>881</v>
      </c>
      <c r="F29" s="170" t="s">
        <v>100</v>
      </c>
      <c r="G29" s="174" t="s">
        <v>172</v>
      </c>
      <c r="H29" s="170" t="s">
        <v>522</v>
      </c>
      <c r="I29" s="170" t="s">
        <v>167</v>
      </c>
      <c r="J29" s="172">
        <v>763622.88</v>
      </c>
      <c r="K29" s="172">
        <v>378297</v>
      </c>
    </row>
    <row r="30" spans="1:11" ht="22.5">
      <c r="A30" s="165">
        <v>40009228</v>
      </c>
      <c r="B30" s="166" t="s">
        <v>27</v>
      </c>
      <c r="C30" s="166" t="s">
        <v>882</v>
      </c>
      <c r="D30" s="165" t="s">
        <v>148</v>
      </c>
      <c r="E30" s="169" t="s">
        <v>883</v>
      </c>
      <c r="F30" s="170" t="s">
        <v>100</v>
      </c>
      <c r="G30" s="174" t="s">
        <v>154</v>
      </c>
      <c r="H30" s="170" t="s">
        <v>884</v>
      </c>
      <c r="I30" s="170" t="s">
        <v>167</v>
      </c>
      <c r="J30" s="172">
        <v>1600001</v>
      </c>
      <c r="K30" s="172">
        <v>498822</v>
      </c>
    </row>
    <row r="31" spans="1:11" ht="22.5">
      <c r="A31" s="165">
        <v>40009951</v>
      </c>
      <c r="B31" s="166" t="s">
        <v>27</v>
      </c>
      <c r="C31" s="166" t="s">
        <v>885</v>
      </c>
      <c r="D31" s="165" t="s">
        <v>148</v>
      </c>
      <c r="E31" s="169" t="s">
        <v>886</v>
      </c>
      <c r="F31" s="170" t="s">
        <v>100</v>
      </c>
      <c r="G31" s="174" t="s">
        <v>154</v>
      </c>
      <c r="H31" s="170" t="s">
        <v>504</v>
      </c>
      <c r="I31" s="170" t="s">
        <v>167</v>
      </c>
      <c r="J31" s="172">
        <v>225719</v>
      </c>
      <c r="K31" s="172">
        <v>124013</v>
      </c>
    </row>
    <row r="32" spans="1:11" ht="22.5">
      <c r="A32" s="165">
        <v>40010558</v>
      </c>
      <c r="B32" s="166" t="s">
        <v>27</v>
      </c>
      <c r="C32" s="166" t="s">
        <v>887</v>
      </c>
      <c r="D32" s="165" t="s">
        <v>148</v>
      </c>
      <c r="E32" s="169" t="s">
        <v>888</v>
      </c>
      <c r="F32" s="170" t="s">
        <v>100</v>
      </c>
      <c r="G32" s="174" t="s">
        <v>154</v>
      </c>
      <c r="H32" s="170" t="s">
        <v>889</v>
      </c>
      <c r="I32" s="170" t="s">
        <v>890</v>
      </c>
      <c r="J32" s="172">
        <v>372780</v>
      </c>
      <c r="K32" s="172">
        <v>80000</v>
      </c>
    </row>
    <row r="33" spans="1:11" ht="22.5">
      <c r="A33" s="165">
        <v>40024825</v>
      </c>
      <c r="B33" s="166" t="s">
        <v>27</v>
      </c>
      <c r="C33" s="166" t="s">
        <v>891</v>
      </c>
      <c r="D33" s="165" t="s">
        <v>148</v>
      </c>
      <c r="E33" s="169" t="s">
        <v>892</v>
      </c>
      <c r="F33" s="170" t="s">
        <v>100</v>
      </c>
      <c r="G33" s="174" t="s">
        <v>154</v>
      </c>
      <c r="H33" s="170" t="s">
        <v>526</v>
      </c>
      <c r="I33" s="170" t="s">
        <v>167</v>
      </c>
      <c r="J33" s="172">
        <v>1267240</v>
      </c>
      <c r="K33" s="172">
        <v>636159</v>
      </c>
    </row>
    <row r="34" spans="1:11" ht="22.5">
      <c r="A34" s="165">
        <v>40014531</v>
      </c>
      <c r="B34" s="166" t="s">
        <v>27</v>
      </c>
      <c r="C34" s="166" t="s">
        <v>893</v>
      </c>
      <c r="D34" s="165" t="s">
        <v>148</v>
      </c>
      <c r="E34" s="169" t="s">
        <v>894</v>
      </c>
      <c r="F34" s="170" t="s">
        <v>100</v>
      </c>
      <c r="G34" s="174" t="s">
        <v>154</v>
      </c>
      <c r="H34" s="170" t="s">
        <v>518</v>
      </c>
      <c r="I34" s="170" t="s">
        <v>890</v>
      </c>
      <c r="J34" s="172">
        <v>300000</v>
      </c>
      <c r="K34" s="172">
        <v>150000</v>
      </c>
    </row>
    <row r="35" spans="1:11" ht="22.5">
      <c r="A35" s="165">
        <v>40014719</v>
      </c>
      <c r="B35" s="166" t="s">
        <v>27</v>
      </c>
      <c r="C35" s="166" t="s">
        <v>895</v>
      </c>
      <c r="D35" s="165" t="s">
        <v>148</v>
      </c>
      <c r="E35" s="169" t="s">
        <v>896</v>
      </c>
      <c r="F35" s="170" t="s">
        <v>100</v>
      </c>
      <c r="G35" s="174" t="s">
        <v>873</v>
      </c>
      <c r="H35" s="170" t="s">
        <v>213</v>
      </c>
      <c r="I35" s="170" t="s">
        <v>890</v>
      </c>
      <c r="J35" s="172">
        <v>400000</v>
      </c>
      <c r="K35" s="172">
        <v>255000</v>
      </c>
    </row>
    <row r="36" spans="1:11" ht="22.5">
      <c r="A36" s="165">
        <v>40014500</v>
      </c>
      <c r="B36" s="166" t="s">
        <v>27</v>
      </c>
      <c r="C36" s="166" t="s">
        <v>495</v>
      </c>
      <c r="D36" s="165" t="s">
        <v>148</v>
      </c>
      <c r="E36" s="169" t="s">
        <v>897</v>
      </c>
      <c r="F36" s="170" t="s">
        <v>100</v>
      </c>
      <c r="G36" s="174" t="s">
        <v>862</v>
      </c>
      <c r="H36" s="170" t="s">
        <v>898</v>
      </c>
      <c r="I36" s="170" t="s">
        <v>845</v>
      </c>
      <c r="J36" s="172">
        <v>500000</v>
      </c>
      <c r="K36" s="172">
        <v>125000</v>
      </c>
    </row>
    <row r="37" spans="1:11" ht="22.5">
      <c r="A37" s="165">
        <v>40026857</v>
      </c>
      <c r="B37" s="166" t="s">
        <v>27</v>
      </c>
      <c r="C37" s="166" t="s">
        <v>899</v>
      </c>
      <c r="D37" s="165" t="s">
        <v>148</v>
      </c>
      <c r="E37" s="169" t="s">
        <v>900</v>
      </c>
      <c r="F37" s="170" t="s">
        <v>100</v>
      </c>
      <c r="G37" s="174" t="s">
        <v>154</v>
      </c>
      <c r="H37" s="170" t="s">
        <v>504</v>
      </c>
      <c r="I37" s="170" t="s">
        <v>845</v>
      </c>
      <c r="J37" s="172">
        <v>250000</v>
      </c>
      <c r="K37" s="172">
        <v>227000</v>
      </c>
    </row>
    <row r="38" spans="1:11" ht="22.5">
      <c r="A38" s="165">
        <v>30436632</v>
      </c>
      <c r="B38" s="166" t="s">
        <v>27</v>
      </c>
      <c r="C38" s="166" t="s">
        <v>901</v>
      </c>
      <c r="D38" s="165" t="s">
        <v>148</v>
      </c>
      <c r="E38" s="169" t="s">
        <v>902</v>
      </c>
      <c r="F38" s="170" t="s">
        <v>100</v>
      </c>
      <c r="G38" s="174" t="s">
        <v>873</v>
      </c>
      <c r="H38" s="174" t="s">
        <v>903</v>
      </c>
      <c r="I38" s="170" t="s">
        <v>167</v>
      </c>
      <c r="J38" s="172">
        <v>60000</v>
      </c>
      <c r="K38" s="172">
        <v>2129</v>
      </c>
    </row>
    <row r="39" spans="1:11" ht="22.5">
      <c r="A39" s="165">
        <v>40001628</v>
      </c>
      <c r="B39" s="166" t="s">
        <v>27</v>
      </c>
      <c r="C39" s="166" t="s">
        <v>904</v>
      </c>
      <c r="D39" s="165" t="s">
        <v>148</v>
      </c>
      <c r="E39" s="169" t="s">
        <v>905</v>
      </c>
      <c r="F39" s="170" t="s">
        <v>100</v>
      </c>
      <c r="G39" s="174" t="s">
        <v>154</v>
      </c>
      <c r="H39" s="170" t="s">
        <v>504</v>
      </c>
      <c r="I39" s="170" t="s">
        <v>167</v>
      </c>
      <c r="J39" s="172">
        <v>600000</v>
      </c>
      <c r="K39" s="172">
        <v>1001</v>
      </c>
    </row>
    <row r="40" spans="1:11" ht="22.5">
      <c r="A40" s="165">
        <v>40014358</v>
      </c>
      <c r="B40" s="166" t="s">
        <v>27</v>
      </c>
      <c r="C40" s="166" t="s">
        <v>488</v>
      </c>
      <c r="D40" s="165" t="s">
        <v>148</v>
      </c>
      <c r="E40" s="169" t="s">
        <v>906</v>
      </c>
      <c r="F40" s="170" t="s">
        <v>100</v>
      </c>
      <c r="G40" s="174" t="s">
        <v>873</v>
      </c>
      <c r="H40" s="170" t="s">
        <v>490</v>
      </c>
      <c r="I40" s="170" t="s">
        <v>167</v>
      </c>
      <c r="J40" s="172">
        <v>69526</v>
      </c>
      <c r="K40" s="172">
        <v>7001</v>
      </c>
    </row>
    <row r="41" spans="1:11" ht="22.5">
      <c r="A41" s="165">
        <v>40014269</v>
      </c>
      <c r="B41" s="166" t="s">
        <v>27</v>
      </c>
      <c r="C41" s="166" t="s">
        <v>491</v>
      </c>
      <c r="D41" s="165" t="s">
        <v>148</v>
      </c>
      <c r="E41" s="169" t="s">
        <v>907</v>
      </c>
      <c r="F41" s="170" t="s">
        <v>100</v>
      </c>
      <c r="G41" s="174" t="s">
        <v>844</v>
      </c>
      <c r="H41" s="170" t="s">
        <v>417</v>
      </c>
      <c r="I41" s="170" t="s">
        <v>167</v>
      </c>
      <c r="J41" s="172">
        <v>135000</v>
      </c>
      <c r="K41" s="172">
        <v>9100</v>
      </c>
    </row>
    <row r="42" spans="1:11" ht="45">
      <c r="A42" s="165">
        <v>40014467</v>
      </c>
      <c r="B42" s="166" t="s">
        <v>27</v>
      </c>
      <c r="C42" s="166" t="s">
        <v>908</v>
      </c>
      <c r="D42" s="165" t="s">
        <v>148</v>
      </c>
      <c r="E42" s="169" t="s">
        <v>909</v>
      </c>
      <c r="F42" s="170" t="s">
        <v>100</v>
      </c>
      <c r="G42" s="174" t="s">
        <v>172</v>
      </c>
      <c r="H42" s="170" t="s">
        <v>417</v>
      </c>
      <c r="I42" s="170" t="s">
        <v>167</v>
      </c>
      <c r="J42" s="172">
        <v>118776</v>
      </c>
      <c r="K42" s="172">
        <v>20800</v>
      </c>
    </row>
    <row r="43" spans="1:11" ht="22.5">
      <c r="A43" s="165">
        <v>40014502</v>
      </c>
      <c r="B43" s="166" t="s">
        <v>27</v>
      </c>
      <c r="C43" s="166" t="s">
        <v>910</v>
      </c>
      <c r="D43" s="165" t="s">
        <v>148</v>
      </c>
      <c r="E43" s="169" t="s">
        <v>911</v>
      </c>
      <c r="F43" s="170" t="s">
        <v>100</v>
      </c>
      <c r="G43" s="174" t="s">
        <v>844</v>
      </c>
      <c r="H43" s="170" t="s">
        <v>417</v>
      </c>
      <c r="I43" s="170" t="s">
        <v>167</v>
      </c>
      <c r="J43" s="172">
        <v>134985</v>
      </c>
      <c r="K43" s="172">
        <v>12810</v>
      </c>
    </row>
    <row r="44" spans="1:11" ht="22.5">
      <c r="A44" s="165">
        <v>40014503</v>
      </c>
      <c r="B44" s="166" t="s">
        <v>27</v>
      </c>
      <c r="C44" s="166" t="s">
        <v>493</v>
      </c>
      <c r="D44" s="165" t="s">
        <v>148</v>
      </c>
      <c r="E44" s="169" t="s">
        <v>912</v>
      </c>
      <c r="F44" s="170" t="s">
        <v>100</v>
      </c>
      <c r="G44" s="174" t="s">
        <v>154</v>
      </c>
      <c r="H44" s="170" t="s">
        <v>417</v>
      </c>
      <c r="I44" s="170" t="s">
        <v>167</v>
      </c>
      <c r="J44" s="172">
        <v>106960</v>
      </c>
      <c r="K44" s="172">
        <v>17347</v>
      </c>
    </row>
    <row r="45" spans="1:11" ht="22.5">
      <c r="A45" s="165">
        <v>40029266</v>
      </c>
      <c r="B45" s="166" t="s">
        <v>27</v>
      </c>
      <c r="C45" s="166" t="s">
        <v>502</v>
      </c>
      <c r="D45" s="165" t="s">
        <v>148</v>
      </c>
      <c r="E45" s="169" t="s">
        <v>913</v>
      </c>
      <c r="F45" s="170" t="s">
        <v>100</v>
      </c>
      <c r="G45" s="174" t="s">
        <v>154</v>
      </c>
      <c r="H45" s="170" t="s">
        <v>504</v>
      </c>
      <c r="I45" s="170" t="s">
        <v>845</v>
      </c>
      <c r="J45" s="172">
        <v>2800000</v>
      </c>
      <c r="K45" s="172">
        <v>900000</v>
      </c>
    </row>
    <row r="46" spans="1:11">
      <c r="A46" s="165" t="s">
        <v>207</v>
      </c>
      <c r="B46" s="166" t="s">
        <v>27</v>
      </c>
      <c r="C46" s="166"/>
      <c r="D46" s="165" t="s">
        <v>207</v>
      </c>
      <c r="E46" s="175" t="s">
        <v>914</v>
      </c>
      <c r="F46" s="165" t="s">
        <v>100</v>
      </c>
      <c r="G46" s="176" t="s">
        <v>207</v>
      </c>
      <c r="H46" s="165" t="s">
        <v>207</v>
      </c>
      <c r="I46" s="165" t="s">
        <v>915</v>
      </c>
      <c r="J46" s="172">
        <v>2791338</v>
      </c>
      <c r="K46" s="172">
        <v>2791338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ea1518e-ef11-48d5-b358-c8520584f932">
      <Terms xmlns="http://schemas.microsoft.com/office/infopath/2007/PartnerControls"/>
    </lcf76f155ced4ddcb4097134ff3c332f>
    <TaxCatchAll xmlns="bbbc94a7-4c97-4545-81ad-31eaee27b44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56FEAB55AFB5840AE947609F2642D3B" ma:contentTypeVersion="14" ma:contentTypeDescription="Crear nuevo documento." ma:contentTypeScope="" ma:versionID="b5ec53ee4c44857232395da640521819">
  <xsd:schema xmlns:xsd="http://www.w3.org/2001/XMLSchema" xmlns:xs="http://www.w3.org/2001/XMLSchema" xmlns:p="http://schemas.microsoft.com/office/2006/metadata/properties" xmlns:ns2="1ea1518e-ef11-48d5-b358-c8520584f932" xmlns:ns3="bbbc94a7-4c97-4545-81ad-31eaee27b446" targetNamespace="http://schemas.microsoft.com/office/2006/metadata/properties" ma:root="true" ma:fieldsID="56f044ad20cf663316a796e213869a4d" ns2:_="" ns3:_="">
    <xsd:import namespace="1ea1518e-ef11-48d5-b358-c8520584f932"/>
    <xsd:import namespace="bbbc94a7-4c97-4545-81ad-31eaee27b4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a1518e-ef11-48d5-b358-c8520584f9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703e33ec-d9a9-4166-b840-b2981103c5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c94a7-4c97-4545-81ad-31eaee27b44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86acee6-def8-4c6b-b5f1-f20aed6d393e}" ma:internalName="TaxCatchAll" ma:showField="CatchAllData" ma:web="bbbc94a7-4c97-4545-81ad-31eaee27b4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8C4B4E-C4BB-4C8C-AB18-345980158AF4}">
  <ds:schemaRefs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1ea1518e-ef11-48d5-b358-c8520584f932"/>
    <ds:schemaRef ds:uri="http://purl.org/dc/elements/1.1/"/>
    <ds:schemaRef ds:uri="http://purl.org/dc/terms/"/>
    <ds:schemaRef ds:uri="bbbc94a7-4c97-4545-81ad-31eaee27b44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CD25D86-41F4-4D2E-9D01-E554C32FB4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a1518e-ef11-48d5-b358-c8520584f932"/>
    <ds:schemaRef ds:uri="bbbc94a7-4c97-4545-81ad-31eaee27b4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E93084-CD69-44A2-8302-1E34C99E6B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2026 RESUMEN</vt:lpstr>
      <vt:lpstr>2026 FNDR</vt:lpstr>
      <vt:lpstr>FRIL 2026</vt:lpstr>
      <vt:lpstr>Hoja1</vt:lpstr>
      <vt:lpstr>Hoja5</vt:lpstr>
      <vt:lpstr>'2026 FNDR'!Área_de_impresión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Sergio Alcayaga Volta</dc:creator>
  <cp:keywords/>
  <dc:description/>
  <cp:lastModifiedBy>Guillermo González Bilbao</cp:lastModifiedBy>
  <cp:revision/>
  <dcterms:created xsi:type="dcterms:W3CDTF">2018-06-12T14:08:26Z</dcterms:created>
  <dcterms:modified xsi:type="dcterms:W3CDTF">2026-04-15T15:08:40Z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0x010100656FEAB55AFB5840AE947609F2642D3B</vt:lpwstr>
  </property>
  <property fmtid="{D5CDD505-2E9C-101B-9397-08002B2CF9AE}" pid="3" name="MediaServiceImageTags">
    <vt:lpwstr/>
  </property>
</Properties>
</file>