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kbarrera\Downloads\"/>
    </mc:Choice>
  </mc:AlternateContent>
  <xr:revisionPtr revIDLastSave="0" documentId="13_ncr:1_{FF577285-0050-4613-BBAD-DE7F2B0C995A}" xr6:coauthVersionLast="47" xr6:coauthVersionMax="47" xr10:uidLastSave="{00000000-0000-0000-0000-000000000000}"/>
  <bookViews>
    <workbookView xWindow="-120" yWindow="-120" windowWidth="29040" windowHeight="15720" tabRatio="389" activeTab="1" xr2:uid="{00000000-000D-0000-FFFF-FFFF00000000}"/>
  </bookViews>
  <sheets>
    <sheet name="2026 RESUMEN" sheetId="15" r:id="rId1"/>
    <sheet name="2026 FNDR" sheetId="12" r:id="rId2"/>
    <sheet name="FRIL 2026" sheetId="25" r:id="rId3"/>
    <sheet name="Hoja1" sheetId="26" state="hidden" r:id="rId4"/>
    <sheet name="Hoja5" sheetId="30" state="hidden" r:id="rId5"/>
  </sheets>
  <externalReferences>
    <externalReference r:id="rId6"/>
  </externalReferences>
  <definedNames>
    <definedName name="\a" localSheetId="2">#REF!</definedName>
    <definedName name="\a">#REF!</definedName>
    <definedName name="\x" localSheetId="2">#REF!</definedName>
    <definedName name="\x">#REF!</definedName>
    <definedName name="\z" localSheetId="2">#REF!</definedName>
    <definedName name="\z">#REF!</definedName>
    <definedName name="__mes1" localSheetId="2">#REF!</definedName>
    <definedName name="__mes1">#REF!</definedName>
    <definedName name="_xlnm._FilterDatabase" localSheetId="1" hidden="1">'2026 FNDR'!$A$4:$AC$340</definedName>
    <definedName name="_xlnm._FilterDatabase" localSheetId="2" hidden="1">'FRIL 2026'!$A$2:$U$109</definedName>
    <definedName name="_mes1" localSheetId="2">#REF!</definedName>
    <definedName name="_mes1">#REF!</definedName>
    <definedName name="ANDACOLLO">#REF!</definedName>
    <definedName name="año" localSheetId="2">#REF!</definedName>
    <definedName name="año">#REF!</definedName>
    <definedName name="_xlnm.Print_Area" localSheetId="1">'2026 FNDR'!$A$1:$AI$76</definedName>
    <definedName name="CANELA">#REF!</definedName>
    <definedName name="COMBARBALÁ">#REF!</definedName>
    <definedName name="COQUIMBO">#REF!</definedName>
    <definedName name="Dic" localSheetId="2">#REF!</definedName>
    <definedName name="Dic">#REF!</definedName>
    <definedName name="dici" localSheetId="2">#REF!</definedName>
    <definedName name="dici">#REF!</definedName>
    <definedName name="Dicie" localSheetId="2">#REF!</definedName>
    <definedName name="Dicie">#REF!</definedName>
    <definedName name="diciem" localSheetId="2">#REF!</definedName>
    <definedName name="diciem">#REF!</definedName>
    <definedName name="diciemb" localSheetId="2">#REF!</definedName>
    <definedName name="diciemb">#REF!</definedName>
    <definedName name="ESTADOS">#REF!</definedName>
    <definedName name="ILLAPEL">#REF!</definedName>
    <definedName name="LA_HIGUERA">#REF!</definedName>
    <definedName name="LA_SERENA">#REF!</definedName>
    <definedName name="LOS_VILOS">#REF!</definedName>
    <definedName name="mes" localSheetId="2">#REF!</definedName>
    <definedName name="mes">#REF!</definedName>
    <definedName name="MONTE_PATRIA">#REF!</definedName>
    <definedName name="nose" localSheetId="2">#REF!</definedName>
    <definedName name="nose">#REF!</definedName>
    <definedName name="nov" localSheetId="2">#REF!</definedName>
    <definedName name="nov">#REF!</definedName>
    <definedName name="OVALLE">#REF!</definedName>
    <definedName name="PAIHUANO">#REF!</definedName>
    <definedName name="PROVINCIAL_CHOAPA">#REF!</definedName>
    <definedName name="PROVINCIAL_ELQUI">#REF!</definedName>
    <definedName name="PROVINCIAL_LIMARÍ">#REF!</definedName>
    <definedName name="PUNITAQUI">#REF!</definedName>
    <definedName name="REGIONAL">#REF!</definedName>
    <definedName name="RÍO_HURTADO">#REF!</definedName>
    <definedName name="SALAMANCA">#REF!</definedName>
    <definedName name="septi" localSheetId="2">#REF!</definedName>
    <definedName name="septi">#REF!</definedName>
    <definedName name="septiembre" localSheetId="2">#REF!</definedName>
    <definedName name="septiembre">#REF!</definedName>
    <definedName name="SINO">#REF!</definedName>
    <definedName name="VICUÑA">#REF!</definedName>
    <definedName name="xxxxx" localSheetId="2">#REF!</definedName>
    <definedName name="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5" l="1"/>
  <c r="F40" i="15"/>
  <c r="N248" i="12"/>
  <c r="N249" i="12"/>
  <c r="N250" i="12"/>
  <c r="N61" i="12"/>
  <c r="N5" i="12"/>
  <c r="N6" i="12"/>
  <c r="N8" i="12"/>
  <c r="N9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30" i="12"/>
  <c r="N32" i="12"/>
  <c r="N33" i="12"/>
  <c r="N34" i="12"/>
  <c r="N35" i="12"/>
  <c r="N36" i="12"/>
  <c r="N37" i="12"/>
  <c r="N38" i="12"/>
  <c r="N39" i="12"/>
  <c r="N40" i="12"/>
  <c r="N41" i="12"/>
  <c r="N42" i="12"/>
  <c r="N44" i="12"/>
  <c r="N45" i="12"/>
  <c r="N46" i="12"/>
  <c r="N47" i="12"/>
  <c r="N48" i="12"/>
  <c r="N49" i="12"/>
  <c r="N50" i="12"/>
  <c r="N58" i="12"/>
  <c r="N57" i="12"/>
  <c r="N56" i="12"/>
  <c r="N55" i="12"/>
  <c r="N54" i="12"/>
  <c r="U103" i="25"/>
  <c r="U104" i="25"/>
  <c r="U105" i="25"/>
  <c r="U106" i="25"/>
  <c r="U107" i="25"/>
  <c r="U108" i="25"/>
  <c r="U109" i="25"/>
  <c r="I1" i="25"/>
  <c r="N92" i="12"/>
  <c r="E127" i="15"/>
  <c r="K32" i="15" l="1"/>
  <c r="K22" i="15"/>
  <c r="K23" i="15"/>
  <c r="J72" i="15"/>
  <c r="J93" i="15"/>
  <c r="N333" i="12"/>
  <c r="N332" i="12"/>
  <c r="N329" i="12"/>
  <c r="N328" i="12"/>
  <c r="N327" i="12"/>
  <c r="N325" i="12"/>
  <c r="N324" i="12"/>
  <c r="N323" i="12"/>
  <c r="N322" i="12"/>
  <c r="N321" i="12"/>
  <c r="N320" i="12"/>
  <c r="N319" i="12"/>
  <c r="N318" i="12"/>
  <c r="N317" i="12"/>
  <c r="N316" i="12"/>
  <c r="N315" i="12"/>
  <c r="N314" i="12"/>
  <c r="N313" i="12"/>
  <c r="N312" i="12"/>
  <c r="N311" i="12"/>
  <c r="N310" i="12"/>
  <c r="N309" i="12"/>
  <c r="N307" i="12"/>
  <c r="N306" i="12"/>
  <c r="N305" i="12"/>
  <c r="N304" i="12"/>
  <c r="N303" i="12"/>
  <c r="N302" i="12"/>
  <c r="N301" i="12"/>
  <c r="N300" i="12"/>
  <c r="N299" i="12"/>
  <c r="N298" i="12"/>
  <c r="N297" i="12"/>
  <c r="N296" i="12"/>
  <c r="N295" i="12"/>
  <c r="N294" i="12"/>
  <c r="N293" i="12"/>
  <c r="N292" i="12"/>
  <c r="N291" i="12"/>
  <c r="N290" i="12"/>
  <c r="N289" i="12"/>
  <c r="N288" i="12"/>
  <c r="N287" i="12"/>
  <c r="N286" i="12"/>
  <c r="N285" i="12"/>
  <c r="N284" i="12"/>
  <c r="N283" i="12"/>
  <c r="N282" i="12"/>
  <c r="N281" i="12"/>
  <c r="N280" i="12"/>
  <c r="N279" i="12"/>
  <c r="N278" i="12"/>
  <c r="N277" i="12"/>
  <c r="N276" i="12"/>
  <c r="N275" i="12"/>
  <c r="N274" i="12"/>
  <c r="N273" i="12"/>
  <c r="N272" i="12"/>
  <c r="N271" i="12"/>
  <c r="N270" i="12"/>
  <c r="N269" i="12"/>
  <c r="N268" i="12"/>
  <c r="N267" i="12"/>
  <c r="N266" i="12"/>
  <c r="N265" i="12"/>
  <c r="N264" i="12"/>
  <c r="N263" i="12"/>
  <c r="N262" i="12"/>
  <c r="N261" i="12"/>
  <c r="N260" i="12"/>
  <c r="N259" i="12"/>
  <c r="N258" i="12"/>
  <c r="N257" i="12"/>
  <c r="N256" i="12"/>
  <c r="N255" i="12"/>
  <c r="N254" i="12"/>
  <c r="N253" i="12"/>
  <c r="N252" i="12"/>
  <c r="N251" i="12"/>
  <c r="N247" i="12"/>
  <c r="N245" i="12"/>
  <c r="N244" i="12"/>
  <c r="N242" i="12"/>
  <c r="N241" i="12"/>
  <c r="N240" i="12"/>
  <c r="N238" i="12"/>
  <c r="N237" i="12"/>
  <c r="N236" i="12"/>
  <c r="N235" i="12"/>
  <c r="N234" i="12"/>
  <c r="N233" i="12"/>
  <c r="N232" i="12"/>
  <c r="N231" i="12"/>
  <c r="N230" i="12"/>
  <c r="N229" i="12"/>
  <c r="N228" i="12"/>
  <c r="N227" i="12"/>
  <c r="N226" i="12"/>
  <c r="N225" i="12"/>
  <c r="N224" i="12"/>
  <c r="N223" i="12"/>
  <c r="N222" i="12"/>
  <c r="N221" i="12"/>
  <c r="N220" i="12"/>
  <c r="N219" i="12"/>
  <c r="N218" i="12"/>
  <c r="N217" i="12"/>
  <c r="N214" i="12"/>
  <c r="N213" i="12"/>
  <c r="N212" i="12"/>
  <c r="N211" i="12"/>
  <c r="N210" i="12"/>
  <c r="N209" i="12"/>
  <c r="N208" i="12"/>
  <c r="N207" i="12"/>
  <c r="N206" i="12"/>
  <c r="N205" i="12"/>
  <c r="N204" i="12"/>
  <c r="N203" i="12"/>
  <c r="N202" i="12"/>
  <c r="N201" i="12"/>
  <c r="N200" i="12"/>
  <c r="N199" i="12"/>
  <c r="N198" i="12"/>
  <c r="N197" i="12"/>
  <c r="N196" i="12"/>
  <c r="N195" i="12"/>
  <c r="N194" i="12"/>
  <c r="N193" i="12"/>
  <c r="N192" i="12"/>
  <c r="N191" i="12"/>
  <c r="N190" i="12"/>
  <c r="N189" i="12"/>
  <c r="N188" i="12"/>
  <c r="N187" i="12"/>
  <c r="N186" i="12"/>
  <c r="N185" i="12"/>
  <c r="N184" i="12"/>
  <c r="N183" i="12"/>
  <c r="N182" i="12"/>
  <c r="N181" i="12"/>
  <c r="N180" i="12"/>
  <c r="N179" i="12"/>
  <c r="N178" i="12"/>
  <c r="N177" i="12"/>
  <c r="N176" i="12"/>
  <c r="N175" i="12"/>
  <c r="N174" i="12"/>
  <c r="N173" i="12"/>
  <c r="N172" i="12"/>
  <c r="N171" i="12"/>
  <c r="N170" i="12"/>
  <c r="N169" i="12"/>
  <c r="N168" i="12"/>
  <c r="N167" i="12"/>
  <c r="N166" i="12"/>
  <c r="N164" i="12"/>
  <c r="N163" i="12"/>
  <c r="N162" i="12"/>
  <c r="N161" i="12"/>
  <c r="N159" i="12"/>
  <c r="N158" i="12"/>
  <c r="N156" i="12"/>
  <c r="N155" i="12"/>
  <c r="N154" i="12"/>
  <c r="N153" i="12"/>
  <c r="N152" i="12"/>
  <c r="N151" i="12"/>
  <c r="N150" i="12"/>
  <c r="N149" i="12"/>
  <c r="N148" i="12"/>
  <c r="N147" i="12"/>
  <c r="N146" i="12"/>
  <c r="N145" i="12"/>
  <c r="N144" i="12"/>
  <c r="N143" i="12"/>
  <c r="N142" i="12"/>
  <c r="N141" i="12"/>
  <c r="N140" i="12"/>
  <c r="N139" i="12"/>
  <c r="N138" i="12"/>
  <c r="N137" i="12"/>
  <c r="N136" i="12"/>
  <c r="N135" i="12"/>
  <c r="N134" i="12"/>
  <c r="N133" i="12"/>
  <c r="N132" i="12"/>
  <c r="N131" i="12"/>
  <c r="N130" i="12"/>
  <c r="N129" i="12"/>
  <c r="N128" i="12"/>
  <c r="N127" i="12"/>
  <c r="N126" i="12"/>
  <c r="N125" i="12"/>
  <c r="N124" i="12"/>
  <c r="N123" i="12"/>
  <c r="N122" i="12"/>
  <c r="N121" i="12"/>
  <c r="N120" i="12"/>
  <c r="N119" i="12"/>
  <c r="N118" i="12"/>
  <c r="N117" i="12"/>
  <c r="N116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99" i="12"/>
  <c r="N98" i="12"/>
  <c r="N97" i="12"/>
  <c r="N96" i="12"/>
  <c r="N95" i="12"/>
  <c r="N94" i="12"/>
  <c r="N93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1" i="12"/>
  <c r="N70" i="12"/>
  <c r="N69" i="12"/>
  <c r="N68" i="12"/>
  <c r="N67" i="12"/>
  <c r="N66" i="12"/>
  <c r="N65" i="12"/>
  <c r="N64" i="12"/>
  <c r="N63" i="12"/>
  <c r="N62" i="12"/>
  <c r="T46" i="15" l="1"/>
  <c r="I32" i="15"/>
  <c r="I33" i="15"/>
  <c r="K1" i="25"/>
  <c r="L1" i="25"/>
  <c r="K34" i="15" s="1"/>
  <c r="M1" i="25"/>
  <c r="N1" i="25"/>
  <c r="O1" i="25"/>
  <c r="P1" i="25"/>
  <c r="Q1" i="25"/>
  <c r="R1" i="25"/>
  <c r="S1" i="25"/>
  <c r="T1" i="25"/>
  <c r="J1" i="25"/>
  <c r="P129" i="25" l="1"/>
  <c r="J118" i="25"/>
  <c r="I118" i="25"/>
  <c r="E109" i="15" l="1"/>
  <c r="S88" i="15"/>
  <c r="S89" i="15"/>
  <c r="S90" i="15"/>
  <c r="S91" i="15"/>
  <c r="S87" i="15"/>
  <c r="R88" i="15"/>
  <c r="R89" i="15"/>
  <c r="R90" i="15"/>
  <c r="R91" i="15"/>
  <c r="R87" i="15"/>
  <c r="Q88" i="15"/>
  <c r="Q89" i="15"/>
  <c r="Q90" i="15"/>
  <c r="Q91" i="15"/>
  <c r="Q87" i="15"/>
  <c r="P88" i="15"/>
  <c r="P89" i="15"/>
  <c r="P90" i="15"/>
  <c r="P91" i="15"/>
  <c r="P87" i="15"/>
  <c r="O88" i="15"/>
  <c r="O89" i="15"/>
  <c r="O90" i="15"/>
  <c r="O91" i="15"/>
  <c r="O87" i="15"/>
  <c r="N88" i="15"/>
  <c r="N89" i="15"/>
  <c r="N90" i="15"/>
  <c r="N91" i="15"/>
  <c r="N87" i="15"/>
  <c r="M88" i="15"/>
  <c r="M89" i="15"/>
  <c r="M90" i="15"/>
  <c r="M91" i="15"/>
  <c r="M87" i="15"/>
  <c r="S81" i="15"/>
  <c r="S82" i="15"/>
  <c r="S83" i="15"/>
  <c r="S84" i="15"/>
  <c r="S85" i="15"/>
  <c r="S80" i="15"/>
  <c r="R81" i="15"/>
  <c r="R82" i="15"/>
  <c r="R83" i="15"/>
  <c r="R84" i="15"/>
  <c r="R85" i="15"/>
  <c r="R80" i="15"/>
  <c r="Q81" i="15"/>
  <c r="Q82" i="15"/>
  <c r="Q83" i="15"/>
  <c r="Q84" i="15"/>
  <c r="Q85" i="15"/>
  <c r="Q80" i="15"/>
  <c r="P81" i="15"/>
  <c r="P82" i="15"/>
  <c r="P83" i="15"/>
  <c r="P84" i="15"/>
  <c r="P85" i="15"/>
  <c r="P80" i="15"/>
  <c r="O81" i="15"/>
  <c r="O82" i="15"/>
  <c r="O83" i="15"/>
  <c r="O84" i="15"/>
  <c r="O85" i="15"/>
  <c r="O80" i="15"/>
  <c r="N81" i="15"/>
  <c r="N82" i="15"/>
  <c r="N83" i="15"/>
  <c r="N84" i="15"/>
  <c r="N85" i="15"/>
  <c r="N80" i="15"/>
  <c r="M81" i="15"/>
  <c r="M82" i="15"/>
  <c r="M83" i="15"/>
  <c r="M84" i="15"/>
  <c r="M85" i="15"/>
  <c r="M80" i="15"/>
  <c r="S73" i="15"/>
  <c r="S74" i="15"/>
  <c r="S75" i="15"/>
  <c r="S76" i="15"/>
  <c r="S77" i="15"/>
  <c r="S78" i="15"/>
  <c r="S72" i="15"/>
  <c r="R73" i="15"/>
  <c r="R74" i="15"/>
  <c r="R75" i="15"/>
  <c r="R76" i="15"/>
  <c r="R77" i="15"/>
  <c r="R78" i="15"/>
  <c r="R72" i="15"/>
  <c r="Q73" i="15"/>
  <c r="Q74" i="15"/>
  <c r="Q75" i="15"/>
  <c r="Q76" i="15"/>
  <c r="Q77" i="15"/>
  <c r="Q78" i="15"/>
  <c r="Q72" i="15"/>
  <c r="P73" i="15"/>
  <c r="P74" i="15"/>
  <c r="P75" i="15"/>
  <c r="P76" i="15"/>
  <c r="P77" i="15"/>
  <c r="P78" i="15"/>
  <c r="P72" i="15"/>
  <c r="O73" i="15"/>
  <c r="O74" i="15"/>
  <c r="O75" i="15"/>
  <c r="O76" i="15"/>
  <c r="O77" i="15"/>
  <c r="O78" i="15"/>
  <c r="O72" i="15"/>
  <c r="N73" i="15"/>
  <c r="N74" i="15"/>
  <c r="N75" i="15"/>
  <c r="N76" i="15"/>
  <c r="N77" i="15"/>
  <c r="N78" i="15"/>
  <c r="N72" i="15"/>
  <c r="M73" i="15"/>
  <c r="M74" i="15"/>
  <c r="M75" i="15"/>
  <c r="M76" i="15"/>
  <c r="M77" i="15"/>
  <c r="M78" i="15"/>
  <c r="M72" i="15"/>
  <c r="R93" i="15"/>
  <c r="Q93" i="15"/>
  <c r="P93" i="15"/>
  <c r="O93" i="15"/>
  <c r="N93" i="15"/>
  <c r="M93" i="15"/>
  <c r="L93" i="15"/>
  <c r="L88" i="15"/>
  <c r="L89" i="15"/>
  <c r="L90" i="15"/>
  <c r="L91" i="15"/>
  <c r="L87" i="15"/>
  <c r="L81" i="15"/>
  <c r="L82" i="15"/>
  <c r="L83" i="15"/>
  <c r="L84" i="15"/>
  <c r="L85" i="15"/>
  <c r="L80" i="15"/>
  <c r="L73" i="15"/>
  <c r="L74" i="15"/>
  <c r="L75" i="15"/>
  <c r="L76" i="15"/>
  <c r="L77" i="15"/>
  <c r="L78" i="15"/>
  <c r="L72" i="15"/>
  <c r="K93" i="15"/>
  <c r="K88" i="15"/>
  <c r="K89" i="15"/>
  <c r="K90" i="15"/>
  <c r="K91" i="15"/>
  <c r="K87" i="15"/>
  <c r="K81" i="15"/>
  <c r="K82" i="15"/>
  <c r="K83" i="15"/>
  <c r="K84" i="15"/>
  <c r="K85" i="15"/>
  <c r="K80" i="15"/>
  <c r="K73" i="15"/>
  <c r="K74" i="15"/>
  <c r="K75" i="15"/>
  <c r="K76" i="15"/>
  <c r="K77" i="15"/>
  <c r="K78" i="15"/>
  <c r="K72" i="15"/>
  <c r="J88" i="15"/>
  <c r="J89" i="15"/>
  <c r="J90" i="15"/>
  <c r="J91" i="15"/>
  <c r="J87" i="15"/>
  <c r="J81" i="15"/>
  <c r="J82" i="15"/>
  <c r="J83" i="15"/>
  <c r="J84" i="15"/>
  <c r="J85" i="15"/>
  <c r="J80" i="15"/>
  <c r="J73" i="15"/>
  <c r="J74" i="15"/>
  <c r="J75" i="15"/>
  <c r="J76" i="15"/>
  <c r="J77" i="15"/>
  <c r="J78" i="15"/>
  <c r="I93" i="15"/>
  <c r="I88" i="15"/>
  <c r="I89" i="15"/>
  <c r="I90" i="15"/>
  <c r="I91" i="15"/>
  <c r="I87" i="15"/>
  <c r="I81" i="15"/>
  <c r="I82" i="15"/>
  <c r="I83" i="15"/>
  <c r="I84" i="15"/>
  <c r="I85" i="15"/>
  <c r="I80" i="15"/>
  <c r="I73" i="15"/>
  <c r="I74" i="15"/>
  <c r="I75" i="15"/>
  <c r="I76" i="15"/>
  <c r="I77" i="15"/>
  <c r="I78" i="15"/>
  <c r="I72" i="15"/>
  <c r="H93" i="15"/>
  <c r="H88" i="15"/>
  <c r="H89" i="15"/>
  <c r="H90" i="15"/>
  <c r="H91" i="15"/>
  <c r="H87" i="15"/>
  <c r="H81" i="15"/>
  <c r="H82" i="15"/>
  <c r="H83" i="15"/>
  <c r="H84" i="15"/>
  <c r="H85" i="15"/>
  <c r="H80" i="15"/>
  <c r="H73" i="15"/>
  <c r="H74" i="15"/>
  <c r="H75" i="15"/>
  <c r="H76" i="15"/>
  <c r="H77" i="15"/>
  <c r="H78" i="15"/>
  <c r="H72" i="15"/>
  <c r="E92" i="15"/>
  <c r="E86" i="15"/>
  <c r="E79" i="15"/>
  <c r="E94" i="15" s="1"/>
  <c r="S37" i="15"/>
  <c r="S33" i="15"/>
  <c r="S32" i="15"/>
  <c r="S23" i="15"/>
  <c r="S24" i="15"/>
  <c r="S22" i="15"/>
  <c r="S13" i="15"/>
  <c r="S14" i="15"/>
  <c r="S15" i="15"/>
  <c r="S16" i="15"/>
  <c r="S17" i="15"/>
  <c r="S18" i="15"/>
  <c r="S19" i="15"/>
  <c r="S12" i="15"/>
  <c r="S10" i="15"/>
  <c r="S8" i="15"/>
  <c r="S7" i="15"/>
  <c r="S5" i="15"/>
  <c r="R37" i="15"/>
  <c r="Q33" i="15"/>
  <c r="Q32" i="15"/>
  <c r="Q23" i="15"/>
  <c r="Q24" i="15"/>
  <c r="Q22" i="15"/>
  <c r="Q37" i="15"/>
  <c r="Q13" i="15"/>
  <c r="Q14" i="15"/>
  <c r="Q15" i="15"/>
  <c r="Q16" i="15"/>
  <c r="Q17" i="15"/>
  <c r="Q18" i="15"/>
  <c r="Q19" i="15"/>
  <c r="Q12" i="15"/>
  <c r="Q10" i="15"/>
  <c r="Q8" i="15"/>
  <c r="Q7" i="15"/>
  <c r="Q5" i="15"/>
  <c r="P37" i="15"/>
  <c r="P33" i="15"/>
  <c r="P32" i="15"/>
  <c r="P23" i="15"/>
  <c r="P24" i="15"/>
  <c r="P22" i="15"/>
  <c r="P13" i="15"/>
  <c r="P14" i="15"/>
  <c r="P15" i="15"/>
  <c r="P16" i="15"/>
  <c r="P17" i="15"/>
  <c r="P18" i="15"/>
  <c r="P19" i="15"/>
  <c r="P12" i="15"/>
  <c r="P10" i="15"/>
  <c r="P8" i="15"/>
  <c r="P7" i="15"/>
  <c r="P5" i="15"/>
  <c r="O37" i="15"/>
  <c r="O33" i="15"/>
  <c r="O32" i="15"/>
  <c r="O23" i="15"/>
  <c r="O24" i="15"/>
  <c r="O22" i="15"/>
  <c r="O13" i="15"/>
  <c r="O14" i="15"/>
  <c r="O15" i="15"/>
  <c r="O16" i="15"/>
  <c r="O17" i="15"/>
  <c r="O18" i="15"/>
  <c r="O19" i="15"/>
  <c r="O12" i="15"/>
  <c r="O10" i="15"/>
  <c r="O8" i="15"/>
  <c r="O7" i="15"/>
  <c r="O5" i="15"/>
  <c r="N37" i="15"/>
  <c r="N33" i="15"/>
  <c r="N32" i="15"/>
  <c r="N23" i="15"/>
  <c r="N24" i="15"/>
  <c r="N22" i="15"/>
  <c r="N13" i="15"/>
  <c r="N14" i="15"/>
  <c r="N15" i="15"/>
  <c r="N16" i="15"/>
  <c r="N17" i="15"/>
  <c r="N18" i="15"/>
  <c r="N19" i="15"/>
  <c r="N12" i="15"/>
  <c r="M13" i="15"/>
  <c r="M14" i="15"/>
  <c r="M15" i="15"/>
  <c r="M16" i="15"/>
  <c r="M17" i="15"/>
  <c r="M18" i="15"/>
  <c r="M19" i="15"/>
  <c r="M12" i="15"/>
  <c r="M10" i="15"/>
  <c r="M8" i="15"/>
  <c r="M7" i="15"/>
  <c r="M5" i="15"/>
  <c r="L37" i="15"/>
  <c r="L33" i="15"/>
  <c r="L32" i="15"/>
  <c r="L23" i="15"/>
  <c r="L24" i="15"/>
  <c r="L22" i="15"/>
  <c r="L13" i="15"/>
  <c r="L14" i="15"/>
  <c r="L15" i="15"/>
  <c r="L16" i="15"/>
  <c r="L17" i="15"/>
  <c r="L18" i="15"/>
  <c r="L19" i="15"/>
  <c r="L12" i="15"/>
  <c r="L10" i="15"/>
  <c r="L8" i="15"/>
  <c r="L7" i="15"/>
  <c r="L5" i="15"/>
  <c r="K37" i="15"/>
  <c r="K33" i="15"/>
  <c r="I23" i="15"/>
  <c r="I24" i="15"/>
  <c r="I22" i="15"/>
  <c r="I13" i="15"/>
  <c r="I14" i="15"/>
  <c r="I15" i="15"/>
  <c r="I16" i="15"/>
  <c r="I17" i="15"/>
  <c r="I18" i="15"/>
  <c r="I19" i="15"/>
  <c r="I12" i="15"/>
  <c r="I10" i="15"/>
  <c r="I8" i="15"/>
  <c r="I7" i="15"/>
  <c r="I5" i="15"/>
  <c r="J131" i="25" l="1"/>
  <c r="K131" i="25"/>
  <c r="L131" i="25"/>
  <c r="M131" i="25"/>
  <c r="N131" i="25"/>
  <c r="O131" i="25"/>
  <c r="P131" i="25"/>
  <c r="Q131" i="25"/>
  <c r="R131" i="25"/>
  <c r="S131" i="25"/>
  <c r="T131" i="25"/>
  <c r="J132" i="25"/>
  <c r="K132" i="25"/>
  <c r="L132" i="25"/>
  <c r="M132" i="25"/>
  <c r="N132" i="25"/>
  <c r="O132" i="25"/>
  <c r="P132" i="25"/>
  <c r="Q132" i="25"/>
  <c r="R132" i="25"/>
  <c r="S132" i="25"/>
  <c r="T132" i="25"/>
  <c r="J133" i="25"/>
  <c r="K133" i="25"/>
  <c r="L133" i="25"/>
  <c r="M133" i="25"/>
  <c r="N133" i="25"/>
  <c r="O133" i="25"/>
  <c r="P133" i="25"/>
  <c r="Q133" i="25"/>
  <c r="R133" i="25"/>
  <c r="S133" i="25"/>
  <c r="T133" i="25"/>
  <c r="J134" i="25"/>
  <c r="K134" i="25"/>
  <c r="L134" i="25"/>
  <c r="M134" i="25"/>
  <c r="N134" i="25"/>
  <c r="O134" i="25"/>
  <c r="P134" i="25"/>
  <c r="Q134" i="25"/>
  <c r="R134" i="25"/>
  <c r="S134" i="25"/>
  <c r="T134" i="25"/>
  <c r="I134" i="25"/>
  <c r="I133" i="25"/>
  <c r="I132" i="25"/>
  <c r="I131" i="25"/>
  <c r="J125" i="25"/>
  <c r="K125" i="25"/>
  <c r="L125" i="25"/>
  <c r="M125" i="25"/>
  <c r="N125" i="25"/>
  <c r="O125" i="25"/>
  <c r="P125" i="25"/>
  <c r="Q125" i="25"/>
  <c r="R125" i="25"/>
  <c r="S125" i="25"/>
  <c r="T125" i="25"/>
  <c r="J126" i="25"/>
  <c r="K126" i="25"/>
  <c r="L126" i="25"/>
  <c r="M126" i="25"/>
  <c r="N126" i="25"/>
  <c r="O126" i="25"/>
  <c r="P126" i="25"/>
  <c r="Q126" i="25"/>
  <c r="R126" i="25"/>
  <c r="S126" i="25"/>
  <c r="T126" i="25"/>
  <c r="J127" i="25"/>
  <c r="K127" i="25"/>
  <c r="L127" i="25"/>
  <c r="M127" i="25"/>
  <c r="N127" i="25"/>
  <c r="O127" i="25"/>
  <c r="P127" i="25"/>
  <c r="Q127" i="25"/>
  <c r="R127" i="25"/>
  <c r="S127" i="25"/>
  <c r="T127" i="25"/>
  <c r="J128" i="25"/>
  <c r="K128" i="25"/>
  <c r="L128" i="25"/>
  <c r="M128" i="25"/>
  <c r="N128" i="25"/>
  <c r="O128" i="25"/>
  <c r="P128" i="25"/>
  <c r="Q128" i="25"/>
  <c r="R128" i="25"/>
  <c r="S128" i="25"/>
  <c r="T128" i="25"/>
  <c r="J129" i="25"/>
  <c r="K129" i="25"/>
  <c r="L129" i="25"/>
  <c r="M129" i="25"/>
  <c r="N129" i="25"/>
  <c r="O129" i="25"/>
  <c r="Q129" i="25"/>
  <c r="R129" i="25"/>
  <c r="S129" i="25"/>
  <c r="T129" i="25"/>
  <c r="I129" i="25"/>
  <c r="I128" i="25"/>
  <c r="I127" i="25"/>
  <c r="I126" i="25"/>
  <c r="I125" i="25"/>
  <c r="J120" i="25"/>
  <c r="K120" i="25"/>
  <c r="L120" i="25"/>
  <c r="M120" i="25"/>
  <c r="N120" i="25"/>
  <c r="O120" i="25"/>
  <c r="P120" i="25"/>
  <c r="Q120" i="25"/>
  <c r="R120" i="25"/>
  <c r="S120" i="25"/>
  <c r="T120" i="25"/>
  <c r="J121" i="25"/>
  <c r="K121" i="25"/>
  <c r="L121" i="25"/>
  <c r="M121" i="25"/>
  <c r="N121" i="25"/>
  <c r="O121" i="25"/>
  <c r="P121" i="25"/>
  <c r="Q121" i="25"/>
  <c r="R121" i="25"/>
  <c r="S121" i="25"/>
  <c r="T121" i="25"/>
  <c r="J122" i="25"/>
  <c r="K122" i="25"/>
  <c r="L122" i="25"/>
  <c r="M122" i="25"/>
  <c r="N122" i="25"/>
  <c r="O122" i="25"/>
  <c r="P122" i="25"/>
  <c r="Q122" i="25"/>
  <c r="R122" i="25"/>
  <c r="S122" i="25"/>
  <c r="T122" i="25"/>
  <c r="J123" i="25"/>
  <c r="K123" i="25"/>
  <c r="L123" i="25"/>
  <c r="M123" i="25"/>
  <c r="N123" i="25"/>
  <c r="O123" i="25"/>
  <c r="P123" i="25"/>
  <c r="Q123" i="25"/>
  <c r="R123" i="25"/>
  <c r="S123" i="25"/>
  <c r="T123" i="25"/>
  <c r="I123" i="25"/>
  <c r="I122" i="25"/>
  <c r="I121" i="25"/>
  <c r="I120" i="25"/>
  <c r="J119" i="25"/>
  <c r="K119" i="25"/>
  <c r="L119" i="25"/>
  <c r="M119" i="25"/>
  <c r="N119" i="25"/>
  <c r="O119" i="25"/>
  <c r="P119" i="25"/>
  <c r="Q119" i="25"/>
  <c r="R119" i="25"/>
  <c r="S119" i="25"/>
  <c r="T119" i="25"/>
  <c r="I119" i="25"/>
  <c r="K118" i="25"/>
  <c r="L118" i="25"/>
  <c r="M118" i="25"/>
  <c r="N118" i="25"/>
  <c r="O118" i="25"/>
  <c r="P118" i="25"/>
  <c r="Q118" i="25"/>
  <c r="R118" i="25"/>
  <c r="S118" i="25"/>
  <c r="T118" i="25"/>
  <c r="H132" i="25"/>
  <c r="H133" i="25"/>
  <c r="H134" i="25"/>
  <c r="H131" i="25"/>
  <c r="H126" i="25"/>
  <c r="H127" i="25"/>
  <c r="H128" i="25"/>
  <c r="H129" i="25"/>
  <c r="H125" i="25"/>
  <c r="H119" i="25"/>
  <c r="H120" i="25"/>
  <c r="H121" i="25"/>
  <c r="H122" i="25"/>
  <c r="H123" i="25"/>
  <c r="H118" i="25"/>
  <c r="I34" i="15"/>
  <c r="L34" i="15"/>
  <c r="N34" i="15"/>
  <c r="O34" i="15"/>
  <c r="P34" i="15"/>
  <c r="Q34" i="15"/>
  <c r="S34" i="15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3" i="25"/>
  <c r="H33" i="15"/>
  <c r="H32" i="15"/>
  <c r="H24" i="15"/>
  <c r="H23" i="15"/>
  <c r="H22" i="15"/>
  <c r="H19" i="15"/>
  <c r="H18" i="15"/>
  <c r="H17" i="15"/>
  <c r="H16" i="15"/>
  <c r="H15" i="15"/>
  <c r="H14" i="15"/>
  <c r="H13" i="15"/>
  <c r="H12" i="15"/>
  <c r="H10" i="15"/>
  <c r="H8" i="15"/>
  <c r="H7" i="15"/>
  <c r="H5" i="15"/>
  <c r="I135" i="25" l="1"/>
  <c r="U1" i="25"/>
  <c r="L60" i="12"/>
  <c r="G33" i="15"/>
  <c r="G24" i="15"/>
  <c r="G13" i="15"/>
  <c r="G15" i="15"/>
  <c r="G18" i="15"/>
  <c r="G19" i="15"/>
  <c r="G12" i="15"/>
  <c r="H37" i="15" l="1"/>
  <c r="R3" i="12"/>
  <c r="S3" i="12"/>
  <c r="T3" i="12"/>
  <c r="U3" i="12"/>
  <c r="V3" i="12"/>
  <c r="W3" i="12"/>
  <c r="X3" i="12"/>
  <c r="Y3" i="12"/>
  <c r="Z3" i="12"/>
  <c r="AA3" i="12"/>
  <c r="AB3" i="12"/>
  <c r="AC3" i="12"/>
  <c r="Q340" i="12"/>
  <c r="O3" i="12"/>
  <c r="E339" i="12"/>
  <c r="E340" i="12"/>
  <c r="E125" i="15" l="1"/>
  <c r="E119" i="15"/>
  <c r="E122" i="15"/>
  <c r="E120" i="15"/>
  <c r="E121" i="15"/>
  <c r="E124" i="15"/>
  <c r="E123" i="15"/>
  <c r="E126" i="15"/>
  <c r="Q3" i="12"/>
  <c r="J7" i="15"/>
  <c r="I37" i="15"/>
  <c r="J33" i="15"/>
  <c r="J34" i="15"/>
  <c r="J32" i="15"/>
  <c r="J23" i="15"/>
  <c r="J24" i="15"/>
  <c r="J22" i="15"/>
  <c r="J13" i="15"/>
  <c r="J14" i="15"/>
  <c r="J15" i="15"/>
  <c r="J16" i="15"/>
  <c r="J17" i="15"/>
  <c r="J18" i="15"/>
  <c r="J19" i="15"/>
  <c r="J12" i="15"/>
  <c r="J10" i="15"/>
  <c r="J8" i="15"/>
  <c r="J11" i="15" l="1"/>
  <c r="R23" i="15" l="1"/>
  <c r="S93" i="15" l="1"/>
  <c r="S86" i="15"/>
  <c r="E110" i="15"/>
  <c r="E116" i="15"/>
  <c r="R16" i="15"/>
  <c r="R10" i="15"/>
  <c r="R8" i="15"/>
  <c r="R7" i="15"/>
  <c r="R32" i="15"/>
  <c r="R34" i="15" l="1"/>
  <c r="H124" i="25"/>
  <c r="M33" i="15" l="1"/>
  <c r="R33" i="15"/>
  <c r="M32" i="15"/>
  <c r="M23" i="15"/>
  <c r="M24" i="15"/>
  <c r="R24" i="15"/>
  <c r="M22" i="15"/>
  <c r="R22" i="15"/>
  <c r="R13" i="15"/>
  <c r="R14" i="15"/>
  <c r="R15" i="15"/>
  <c r="R17" i="15"/>
  <c r="R18" i="15"/>
  <c r="R19" i="15"/>
  <c r="R12" i="15"/>
  <c r="N10" i="15"/>
  <c r="N8" i="15"/>
  <c r="N7" i="15"/>
  <c r="N5" i="15"/>
  <c r="R5" i="15"/>
  <c r="R6" i="15" l="1"/>
  <c r="M34" i="15" l="1"/>
  <c r="K130" i="25"/>
  <c r="K135" i="25"/>
  <c r="L124" i="25"/>
  <c r="K124" i="25"/>
  <c r="E6" i="15" l="1"/>
  <c r="H34" i="15" l="1"/>
  <c r="T34" i="15" l="1"/>
  <c r="T32" i="15"/>
  <c r="P2" i="12" l="1"/>
  <c r="G37" i="15" l="1"/>
  <c r="G36" i="15" s="1"/>
  <c r="O36" i="15" l="1"/>
  <c r="P36" i="15"/>
  <c r="Q36" i="15"/>
  <c r="R36" i="15"/>
  <c r="S36" i="15"/>
  <c r="L36" i="15"/>
  <c r="K36" i="15"/>
  <c r="M37" i="15"/>
  <c r="M36" i="15" s="1"/>
  <c r="N36" i="15"/>
  <c r="J37" i="15"/>
  <c r="J36" i="15" s="1"/>
  <c r="I36" i="15"/>
  <c r="T37" i="15" l="1"/>
  <c r="K24" i="15" l="1"/>
  <c r="K19" i="15"/>
  <c r="K18" i="15"/>
  <c r="K17" i="15"/>
  <c r="K16" i="15"/>
  <c r="K15" i="15"/>
  <c r="K13" i="15"/>
  <c r="K12" i="15"/>
  <c r="K10" i="15"/>
  <c r="M9" i="15"/>
  <c r="N9" i="15"/>
  <c r="O9" i="15"/>
  <c r="P9" i="15"/>
  <c r="Q9" i="15"/>
  <c r="R9" i="15"/>
  <c r="J5" i="15"/>
  <c r="K5" i="15"/>
  <c r="K8" i="15"/>
  <c r="K7" i="15"/>
  <c r="K14" i="15"/>
  <c r="T10" i="15" l="1"/>
  <c r="T9" i="15" s="1"/>
  <c r="T14" i="15"/>
  <c r="T19" i="15"/>
  <c r="T5" i="15"/>
  <c r="U5" i="15" s="1"/>
  <c r="T12" i="15"/>
  <c r="I6" i="15" l="1"/>
  <c r="M66" i="15" l="1"/>
  <c r="N66" i="15"/>
  <c r="O66" i="15"/>
  <c r="P66" i="15"/>
  <c r="Q66" i="15"/>
  <c r="R66" i="15"/>
  <c r="S66" i="15"/>
  <c r="M63" i="15"/>
  <c r="N63" i="15"/>
  <c r="O63" i="15"/>
  <c r="P63" i="15"/>
  <c r="Q63" i="15"/>
  <c r="R63" i="15"/>
  <c r="J66" i="15"/>
  <c r="K66" i="15"/>
  <c r="L66" i="15"/>
  <c r="I66" i="15"/>
  <c r="I9" i="15"/>
  <c r="I63" i="15" s="1"/>
  <c r="J9" i="15"/>
  <c r="J63" i="15" s="1"/>
  <c r="K9" i="15"/>
  <c r="K63" i="15" s="1"/>
  <c r="L9" i="15"/>
  <c r="L63" i="15" s="1"/>
  <c r="H9" i="15"/>
  <c r="H63" i="15" s="1"/>
  <c r="U117" i="25" l="1"/>
  <c r="J117" i="25"/>
  <c r="K117" i="25"/>
  <c r="L117" i="25"/>
  <c r="M117" i="25"/>
  <c r="N117" i="25"/>
  <c r="O117" i="25"/>
  <c r="P117" i="25"/>
  <c r="Q117" i="25"/>
  <c r="R117" i="25"/>
  <c r="S117" i="25"/>
  <c r="T117" i="25"/>
  <c r="I117" i="25"/>
  <c r="U118" i="25"/>
  <c r="U131" i="25" l="1"/>
  <c r="U126" i="25"/>
  <c r="U121" i="25"/>
  <c r="U129" i="25"/>
  <c r="U120" i="25"/>
  <c r="U119" i="25"/>
  <c r="U134" i="25"/>
  <c r="U125" i="25"/>
  <c r="U133" i="25"/>
  <c r="U123" i="25"/>
  <c r="U132" i="25"/>
  <c r="U127" i="25"/>
  <c r="U122" i="25"/>
  <c r="O135" i="25"/>
  <c r="Q135" i="25"/>
  <c r="S130" i="25"/>
  <c r="O130" i="25"/>
  <c r="S124" i="25"/>
  <c r="O124" i="25"/>
  <c r="P135" i="25"/>
  <c r="I130" i="25"/>
  <c r="P124" i="25"/>
  <c r="R124" i="25"/>
  <c r="N124" i="25"/>
  <c r="L135" i="25"/>
  <c r="J135" i="25"/>
  <c r="J130" i="25"/>
  <c r="T135" i="25"/>
  <c r="R135" i="25"/>
  <c r="N135" i="25"/>
  <c r="T124" i="25"/>
  <c r="T130" i="25"/>
  <c r="P130" i="25"/>
  <c r="L130" i="25"/>
  <c r="J124" i="25"/>
  <c r="U128" i="25"/>
  <c r="M135" i="25"/>
  <c r="Q124" i="25"/>
  <c r="M124" i="25"/>
  <c r="I124" i="25"/>
  <c r="S135" i="25"/>
  <c r="Q130" i="25"/>
  <c r="M130" i="25"/>
  <c r="R130" i="25"/>
  <c r="N130" i="25"/>
  <c r="U124" i="25" l="1"/>
  <c r="J137" i="25"/>
  <c r="M137" i="25"/>
  <c r="L137" i="25"/>
  <c r="U130" i="25"/>
  <c r="U135" i="25"/>
  <c r="O137" i="25"/>
  <c r="P137" i="25"/>
  <c r="K137" i="25"/>
  <c r="S137" i="25"/>
  <c r="I137" i="25"/>
  <c r="N137" i="25"/>
  <c r="T137" i="25"/>
  <c r="R137" i="25"/>
  <c r="Q137" i="25"/>
  <c r="U137" i="25" l="1"/>
  <c r="H135" i="25" l="1"/>
  <c r="H99" i="15"/>
  <c r="E111" i="15" l="1"/>
  <c r="E117" i="15"/>
  <c r="E113" i="15"/>
  <c r="E114" i="15"/>
  <c r="E115" i="15"/>
  <c r="E112" i="15"/>
  <c r="E118" i="15"/>
  <c r="U46" i="15"/>
  <c r="E128" i="15" l="1"/>
  <c r="F127" i="15" s="1"/>
  <c r="C2" i="26"/>
  <c r="H36" i="15"/>
  <c r="H66" i="15" s="1"/>
  <c r="E36" i="15"/>
  <c r="G9" i="15"/>
  <c r="S9" i="15"/>
  <c r="S63" i="15" s="1"/>
  <c r="I26" i="15"/>
  <c r="M103" i="15"/>
  <c r="L103" i="15"/>
  <c r="P65" i="15"/>
  <c r="P26" i="15"/>
  <c r="O65" i="15"/>
  <c r="R65" i="15"/>
  <c r="Q65" i="15"/>
  <c r="N65" i="15"/>
  <c r="M65" i="15"/>
  <c r="T28" i="15"/>
  <c r="R103" i="15"/>
  <c r="P103" i="15"/>
  <c r="O103" i="15"/>
  <c r="N103" i="15"/>
  <c r="K103" i="15"/>
  <c r="K26" i="15"/>
  <c r="S103" i="15"/>
  <c r="K70" i="15"/>
  <c r="K98" i="15" s="1"/>
  <c r="L70" i="15"/>
  <c r="L98" i="15" s="1"/>
  <c r="M70" i="15"/>
  <c r="M98" i="15" s="1"/>
  <c r="N70" i="15"/>
  <c r="N98" i="15" s="1"/>
  <c r="O70" i="15"/>
  <c r="O98" i="15" s="1"/>
  <c r="P70" i="15"/>
  <c r="P98" i="15" s="1"/>
  <c r="Q70" i="15"/>
  <c r="R70" i="15"/>
  <c r="R98" i="15" s="1"/>
  <c r="S70" i="15"/>
  <c r="S98" i="15" s="1"/>
  <c r="K58" i="15"/>
  <c r="L58" i="15"/>
  <c r="M58" i="15"/>
  <c r="N58" i="15"/>
  <c r="O58" i="15"/>
  <c r="P58" i="15"/>
  <c r="Q58" i="15"/>
  <c r="R58" i="15"/>
  <c r="S58" i="15"/>
  <c r="K53" i="15"/>
  <c r="L53" i="15"/>
  <c r="M53" i="15"/>
  <c r="N53" i="15"/>
  <c r="O53" i="15"/>
  <c r="P53" i="15"/>
  <c r="Q53" i="15"/>
  <c r="R53" i="15"/>
  <c r="S53" i="15"/>
  <c r="J58" i="15"/>
  <c r="I70" i="15"/>
  <c r="I98" i="15" s="1"/>
  <c r="J70" i="15"/>
  <c r="J98" i="15" s="1"/>
  <c r="J103" i="15"/>
  <c r="I99" i="15"/>
  <c r="J99" i="15"/>
  <c r="K99" i="15"/>
  <c r="L99" i="15"/>
  <c r="M99" i="15"/>
  <c r="N99" i="15"/>
  <c r="O99" i="15"/>
  <c r="P99" i="15"/>
  <c r="Q99" i="15"/>
  <c r="R99" i="15"/>
  <c r="S99" i="15"/>
  <c r="T99" i="15"/>
  <c r="T98" i="15"/>
  <c r="Q98" i="15"/>
  <c r="H70" i="15"/>
  <c r="H98" i="15" s="1"/>
  <c r="I58" i="15"/>
  <c r="H58" i="15"/>
  <c r="I53" i="15"/>
  <c r="J53" i="15"/>
  <c r="H53" i="15"/>
  <c r="I103" i="15"/>
  <c r="T72" i="15"/>
  <c r="W72" i="15" s="1"/>
  <c r="J26" i="15"/>
  <c r="L26" i="15"/>
  <c r="M26" i="15"/>
  <c r="N26" i="15"/>
  <c r="O26" i="15"/>
  <c r="Q26" i="15"/>
  <c r="R26" i="15"/>
  <c r="S26" i="15"/>
  <c r="T39" i="15"/>
  <c r="U39" i="15" s="1"/>
  <c r="T27" i="15"/>
  <c r="H26" i="15"/>
  <c r="E31" i="15"/>
  <c r="U29" i="15"/>
  <c r="G26" i="15"/>
  <c r="E26" i="15"/>
  <c r="E21" i="15"/>
  <c r="E11" i="15"/>
  <c r="E40" i="15" l="1"/>
  <c r="E41" i="15"/>
  <c r="E54" i="15" s="1"/>
  <c r="T73" i="15"/>
  <c r="W73" i="15" s="1"/>
  <c r="T26" i="15"/>
  <c r="U28" i="15"/>
  <c r="U27" i="15"/>
  <c r="T36" i="15"/>
  <c r="U36" i="15" s="1"/>
  <c r="H103" i="15"/>
  <c r="K65" i="15"/>
  <c r="L65" i="15"/>
  <c r="J65" i="15"/>
  <c r="H65" i="15"/>
  <c r="I65" i="15"/>
  <c r="R79" i="15"/>
  <c r="R100" i="15" s="1"/>
  <c r="S65" i="15"/>
  <c r="S31" i="15"/>
  <c r="S62" i="15" s="1"/>
  <c r="T16" i="15"/>
  <c r="U16" i="15" s="1"/>
  <c r="T8" i="15"/>
  <c r="U8" i="15" s="1"/>
  <c r="T22" i="15"/>
  <c r="U32" i="15"/>
  <c r="U14" i="15"/>
  <c r="T33" i="15"/>
  <c r="U33" i="15" s="1"/>
  <c r="T7" i="15"/>
  <c r="T23" i="15"/>
  <c r="U23" i="15" s="1"/>
  <c r="I21" i="15"/>
  <c r="P6" i="15"/>
  <c r="L6" i="15"/>
  <c r="L64" i="15" s="1"/>
  <c r="M6" i="15"/>
  <c r="O6" i="15"/>
  <c r="H21" i="15"/>
  <c r="J31" i="15"/>
  <c r="J62" i="15" s="1"/>
  <c r="J6" i="15"/>
  <c r="J64" i="15" s="1"/>
  <c r="K6" i="15"/>
  <c r="K64" i="15" s="1"/>
  <c r="P21" i="15"/>
  <c r="L21" i="15"/>
  <c r="I31" i="15"/>
  <c r="I62" i="15" s="1"/>
  <c r="O31" i="15"/>
  <c r="O62" i="15" s="1"/>
  <c r="M21" i="15"/>
  <c r="Q21" i="15"/>
  <c r="K21" i="15"/>
  <c r="K86" i="15"/>
  <c r="K101" i="15" s="1"/>
  <c r="S92" i="15"/>
  <c r="S102" i="15" s="1"/>
  <c r="L86" i="15"/>
  <c r="L101" i="15" s="1"/>
  <c r="Q92" i="15"/>
  <c r="Q102" i="15" s="1"/>
  <c r="K92" i="15"/>
  <c r="K102" i="15" s="1"/>
  <c r="Q6" i="15"/>
  <c r="H130" i="25"/>
  <c r="H137" i="25" s="1"/>
  <c r="O86" i="15"/>
  <c r="O101" i="15" s="1"/>
  <c r="M92" i="15"/>
  <c r="M102" i="15" s="1"/>
  <c r="S21" i="15"/>
  <c r="I64" i="15"/>
  <c r="R21" i="15"/>
  <c r="R86" i="15"/>
  <c r="N31" i="15"/>
  <c r="N62" i="15" s="1"/>
  <c r="S11" i="15"/>
  <c r="S61" i="15" s="1"/>
  <c r="O21" i="15"/>
  <c r="J86" i="15"/>
  <c r="J101" i="15" s="1"/>
  <c r="P31" i="15"/>
  <c r="P62" i="15" s="1"/>
  <c r="N6" i="15"/>
  <c r="L31" i="15"/>
  <c r="L62" i="15" s="1"/>
  <c r="T24" i="15"/>
  <c r="U24" i="15" s="1"/>
  <c r="R31" i="15"/>
  <c r="R62" i="15" s="1"/>
  <c r="T82" i="15"/>
  <c r="W82" i="15" s="1"/>
  <c r="M31" i="15"/>
  <c r="M62" i="15" s="1"/>
  <c r="R11" i="15"/>
  <c r="R61" i="15" s="1"/>
  <c r="T13" i="15"/>
  <c r="J61" i="15"/>
  <c r="T15" i="15"/>
  <c r="U15" i="15" s="1"/>
  <c r="I11" i="15"/>
  <c r="I61" i="15" s="1"/>
  <c r="Q11" i="15"/>
  <c r="Q61" i="15" s="1"/>
  <c r="O11" i="15"/>
  <c r="O61" i="15" s="1"/>
  <c r="O79" i="15"/>
  <c r="K79" i="15"/>
  <c r="K100" i="15" s="1"/>
  <c r="K11" i="15"/>
  <c r="K61" i="15" s="1"/>
  <c r="M79" i="15"/>
  <c r="N79" i="15"/>
  <c r="N100" i="15" s="1"/>
  <c r="P86" i="15"/>
  <c r="P101" i="15" s="1"/>
  <c r="M86" i="15"/>
  <c r="M101" i="15" s="1"/>
  <c r="T81" i="15"/>
  <c r="W81" i="15" s="1"/>
  <c r="N92" i="15"/>
  <c r="N102" i="15" s="1"/>
  <c r="L92" i="15"/>
  <c r="L102" i="15" s="1"/>
  <c r="R92" i="15"/>
  <c r="R102" i="15" s="1"/>
  <c r="O92" i="15"/>
  <c r="O102" i="15" s="1"/>
  <c r="P92" i="15"/>
  <c r="P102" i="15" s="1"/>
  <c r="S6" i="15"/>
  <c r="T76" i="15"/>
  <c r="W76" i="15" s="1"/>
  <c r="T84" i="15"/>
  <c r="W84" i="15" s="1"/>
  <c r="T85" i="15"/>
  <c r="W85" i="15" s="1"/>
  <c r="T75" i="15"/>
  <c r="W75" i="15" s="1"/>
  <c r="T83" i="15"/>
  <c r="W83" i="15" s="1"/>
  <c r="L11" i="15"/>
  <c r="L61" i="15" s="1"/>
  <c r="S101" i="15"/>
  <c r="T91" i="15"/>
  <c r="W91" i="15" s="1"/>
  <c r="I92" i="15"/>
  <c r="I102" i="15" s="1"/>
  <c r="Q79" i="15"/>
  <c r="Q100" i="15" s="1"/>
  <c r="T77" i="15"/>
  <c r="W77" i="15" s="1"/>
  <c r="Q86" i="15"/>
  <c r="Q101" i="15" s="1"/>
  <c r="N86" i="15"/>
  <c r="T90" i="15"/>
  <c r="W90" i="15" s="1"/>
  <c r="T89" i="15"/>
  <c r="W89" i="15" s="1"/>
  <c r="P11" i="15"/>
  <c r="P61" i="15" s="1"/>
  <c r="P79" i="15"/>
  <c r="H79" i="15"/>
  <c r="H100" i="15" s="1"/>
  <c r="T88" i="15"/>
  <c r="W88" i="15" s="1"/>
  <c r="U12" i="15"/>
  <c r="S79" i="15"/>
  <c r="T78" i="15"/>
  <c r="W78" i="15" s="1"/>
  <c r="H86" i="15"/>
  <c r="H101" i="15" s="1"/>
  <c r="T87" i="15"/>
  <c r="W87" i="15" s="1"/>
  <c r="K31" i="15"/>
  <c r="K62" i="15" s="1"/>
  <c r="J92" i="15"/>
  <c r="J102" i="15" s="1"/>
  <c r="H11" i="15"/>
  <c r="H61" i="15" s="1"/>
  <c r="U19" i="15"/>
  <c r="M11" i="15"/>
  <c r="N11" i="15"/>
  <c r="N61" i="15" s="1"/>
  <c r="J21" i="15"/>
  <c r="N21" i="15"/>
  <c r="H31" i="15"/>
  <c r="H62" i="15" s="1"/>
  <c r="T18" i="15"/>
  <c r="U18" i="15" s="1"/>
  <c r="I86" i="15"/>
  <c r="I101" i="15" s="1"/>
  <c r="Q31" i="15"/>
  <c r="Q62" i="15" s="1"/>
  <c r="T17" i="15"/>
  <c r="U17" i="15" s="1"/>
  <c r="H6" i="15"/>
  <c r="H92" i="15"/>
  <c r="H102" i="15" s="1"/>
  <c r="Q103" i="15"/>
  <c r="T80" i="15"/>
  <c r="W80" i="15" s="1"/>
  <c r="I79" i="15"/>
  <c r="T74" i="15"/>
  <c r="W74" i="15" s="1"/>
  <c r="R101" i="15" l="1"/>
  <c r="R104" i="15" s="1"/>
  <c r="R94" i="15"/>
  <c r="M40" i="15"/>
  <c r="M42" i="15" s="1"/>
  <c r="I94" i="15"/>
  <c r="S41" i="15"/>
  <c r="S54" i="15" s="1"/>
  <c r="P60" i="15"/>
  <c r="P40" i="15"/>
  <c r="P42" i="15" s="1"/>
  <c r="O94" i="15"/>
  <c r="O40" i="15"/>
  <c r="O42" i="15" s="1"/>
  <c r="R64" i="15"/>
  <c r="R41" i="15"/>
  <c r="R54" i="15" s="1"/>
  <c r="O64" i="15"/>
  <c r="O41" i="15"/>
  <c r="O54" i="15" s="1"/>
  <c r="P64" i="15"/>
  <c r="P41" i="15"/>
  <c r="P54" i="15" s="1"/>
  <c r="Q60" i="15"/>
  <c r="Q40" i="15"/>
  <c r="Q42" i="15" s="1"/>
  <c r="N40" i="15"/>
  <c r="N42" i="15" s="1"/>
  <c r="R60" i="15"/>
  <c r="R40" i="15"/>
  <c r="R42" i="15" s="1"/>
  <c r="S60" i="15"/>
  <c r="S40" i="15"/>
  <c r="S42" i="15" s="1"/>
  <c r="Q64" i="15"/>
  <c r="Q41" i="15"/>
  <c r="Q54" i="15" s="1"/>
  <c r="O60" i="15"/>
  <c r="M100" i="15"/>
  <c r="M104" i="15" s="1"/>
  <c r="M94" i="15"/>
  <c r="W86" i="15"/>
  <c r="W92" i="15"/>
  <c r="W79" i="15"/>
  <c r="S64" i="15"/>
  <c r="U26" i="15"/>
  <c r="U10" i="15"/>
  <c r="U9" i="15" s="1"/>
  <c r="T66" i="15"/>
  <c r="N60" i="15"/>
  <c r="N64" i="15"/>
  <c r="N41" i="15"/>
  <c r="L40" i="15"/>
  <c r="L42" i="15" s="1"/>
  <c r="M41" i="15"/>
  <c r="M54" i="15" s="1"/>
  <c r="M60" i="15"/>
  <c r="M64" i="15"/>
  <c r="U13" i="15"/>
  <c r="U11" i="15" s="1"/>
  <c r="T11" i="15"/>
  <c r="T6" i="15"/>
  <c r="T93" i="15"/>
  <c r="W93" i="15" s="1"/>
  <c r="H41" i="15"/>
  <c r="I41" i="15"/>
  <c r="I54" i="15" s="1"/>
  <c r="I55" i="15" s="1"/>
  <c r="J41" i="15"/>
  <c r="J54" i="15" s="1"/>
  <c r="K60" i="15"/>
  <c r="K40" i="15"/>
  <c r="K42" i="15" s="1"/>
  <c r="L60" i="15"/>
  <c r="I40" i="15"/>
  <c r="I42" i="15" s="1"/>
  <c r="L41" i="15"/>
  <c r="L54" i="15" s="1"/>
  <c r="K41" i="15"/>
  <c r="J40" i="15"/>
  <c r="J42" i="15" s="1"/>
  <c r="H40" i="15"/>
  <c r="H42" i="15" s="1"/>
  <c r="E101" i="15"/>
  <c r="H60" i="15"/>
  <c r="E102" i="15"/>
  <c r="I60" i="15"/>
  <c r="T92" i="15"/>
  <c r="T102" i="15" s="1"/>
  <c r="W101" i="15" s="1"/>
  <c r="S100" i="15"/>
  <c r="S104" i="15" s="1"/>
  <c r="S94" i="15"/>
  <c r="T21" i="15"/>
  <c r="T31" i="15"/>
  <c r="K94" i="15"/>
  <c r="N94" i="15"/>
  <c r="N101" i="15"/>
  <c r="N104" i="15" s="1"/>
  <c r="T86" i="15"/>
  <c r="T101" i="15" s="1"/>
  <c r="W100" i="15" s="1"/>
  <c r="P94" i="15"/>
  <c r="J60" i="15"/>
  <c r="O100" i="15"/>
  <c r="O104" i="15" s="1"/>
  <c r="M61" i="15"/>
  <c r="H94" i="15"/>
  <c r="U7" i="15"/>
  <c r="U6" i="15" s="1"/>
  <c r="K104" i="15"/>
  <c r="P100" i="15"/>
  <c r="P104" i="15" s="1"/>
  <c r="T65" i="15"/>
  <c r="U34" i="15"/>
  <c r="U31" i="15" s="1"/>
  <c r="I100" i="15"/>
  <c r="I104" i="15" s="1"/>
  <c r="H64" i="15"/>
  <c r="U22" i="15"/>
  <c r="U21" i="15" s="1"/>
  <c r="H104" i="15"/>
  <c r="Q94" i="15"/>
  <c r="Q104" i="15"/>
  <c r="U40" i="15" l="1"/>
  <c r="U43" i="15" s="1"/>
  <c r="U44" i="15" s="1"/>
  <c r="F109" i="15"/>
  <c r="F126" i="15"/>
  <c r="W94" i="15"/>
  <c r="F125" i="15"/>
  <c r="F123" i="15"/>
  <c r="F124" i="15"/>
  <c r="T40" i="15"/>
  <c r="T42" i="15" s="1"/>
  <c r="T41" i="15"/>
  <c r="T45" i="15" s="1"/>
  <c r="U41" i="15"/>
  <c r="U45" i="15" s="1"/>
  <c r="T63" i="15"/>
  <c r="T103" i="15"/>
  <c r="W102" i="15" s="1"/>
  <c r="E103" i="15"/>
  <c r="F112" i="15"/>
  <c r="T62" i="15"/>
  <c r="T64" i="15"/>
  <c r="R106" i="15"/>
  <c r="K106" i="15"/>
  <c r="M96" i="15"/>
  <c r="P106" i="15"/>
  <c r="N96" i="15"/>
  <c r="M106" i="15"/>
  <c r="K96" i="15"/>
  <c r="N106" i="15"/>
  <c r="J55" i="15"/>
  <c r="S96" i="15"/>
  <c r="S106" i="15"/>
  <c r="O106" i="15"/>
  <c r="I96" i="15"/>
  <c r="P96" i="15"/>
  <c r="H106" i="15"/>
  <c r="K54" i="15"/>
  <c r="I106" i="15"/>
  <c r="O96" i="15"/>
  <c r="Q96" i="15"/>
  <c r="Q106" i="15"/>
  <c r="N54" i="15"/>
  <c r="R96" i="15"/>
  <c r="H54" i="15"/>
  <c r="H55" i="15" s="1"/>
  <c r="H96" i="15"/>
  <c r="T60" i="15"/>
  <c r="T61" i="15"/>
  <c r="F117" i="15" l="1"/>
  <c r="F120" i="15"/>
  <c r="F113" i="15"/>
  <c r="F115" i="15"/>
  <c r="F110" i="15"/>
  <c r="F121" i="15"/>
  <c r="F111" i="15"/>
  <c r="F122" i="15"/>
  <c r="F118" i="15"/>
  <c r="F119" i="15"/>
  <c r="F114" i="15"/>
  <c r="F116" i="15"/>
  <c r="F128" i="15"/>
  <c r="K55" i="15"/>
  <c r="L55" i="15" s="1"/>
  <c r="T43" i="15"/>
  <c r="T44" i="15" s="1"/>
  <c r="T47" i="15" s="1"/>
  <c r="M55" i="15" l="1"/>
  <c r="N55" i="15" s="1"/>
  <c r="O55" i="15" s="1"/>
  <c r="P55" i="15" s="1"/>
  <c r="Q55" i="15" s="1"/>
  <c r="R55" i="15" s="1"/>
  <c r="S55" i="15" s="1"/>
  <c r="T48" i="15" l="1"/>
  <c r="T49" i="15"/>
  <c r="T50" i="15" s="1"/>
  <c r="J79" i="15" l="1"/>
  <c r="J100" i="15" s="1"/>
  <c r="J104" i="15" s="1"/>
  <c r="J94" i="15" l="1"/>
  <c r="J96" i="15" s="1"/>
  <c r="J106" i="15" l="1"/>
  <c r="L79" i="15" l="1"/>
  <c r="L94" i="15" s="1"/>
  <c r="L96" i="15" s="1"/>
  <c r="E100" i="15" l="1"/>
  <c r="E104" i="15" s="1"/>
  <c r="L100" i="15"/>
  <c r="L104" i="15" s="1"/>
  <c r="L106" i="15" s="1"/>
  <c r="T79" i="15"/>
  <c r="T94" i="15" s="1"/>
  <c r="T100" i="15" l="1"/>
  <c r="T96" i="15"/>
  <c r="T104" i="15" l="1"/>
  <c r="T106" i="15" s="1"/>
  <c r="W99" i="15"/>
  <c r="W103" i="15" s="1"/>
  <c r="G17" i="15" l="1"/>
  <c r="P3" i="12" l="1"/>
  <c r="G22" i="15"/>
  <c r="G23" i="15"/>
  <c r="G8" i="15"/>
  <c r="G7" i="15"/>
  <c r="G32" i="15"/>
  <c r="G5" i="15"/>
  <c r="G34" i="15"/>
  <c r="G14" i="15"/>
  <c r="G16" i="15"/>
  <c r="G21" i="15" l="1"/>
  <c r="G11" i="15"/>
  <c r="G31" i="15"/>
  <c r="G6" i="15"/>
  <c r="G41" i="15" l="1"/>
  <c r="G4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Oro Tapia</author>
  </authors>
  <commentList>
    <comment ref="B5" authorId="0" shapeId="0" xr:uid="{41539912-A24F-4CA2-A01A-D8A848663231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27.ago.21
o. sanitarias: falta el ultimo e.p.(con cargo a retenciones)
oo.cc contratado (M$716.000). Inicio 10.08.21 y termino 23.12.21
falta licitar climatizacion y cte débiles
clim</t>
        </r>
      </text>
    </comment>
    <comment ref="B84" authorId="0" shapeId="0" xr:uid="{7F24E608-F0A5-4B14-9A40-F8CC13936022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contempla 09 escuelas</t>
        </r>
      </text>
    </comment>
  </commentList>
</comments>
</file>

<file path=xl/sharedStrings.xml><?xml version="1.0" encoding="utf-8"?>
<sst xmlns="http://schemas.openxmlformats.org/spreadsheetml/2006/main" count="4210" uniqueCount="950">
  <si>
    <t>DIVISIÓN DE PRESUPUESTO E INVERSIÓN REGIONAL - GOBIERNO REGIONAL COQUIMBO</t>
  </si>
  <si>
    <t>DEPARTAMENTO DE PRESUPUESTO</t>
  </si>
  <si>
    <t>POR SUBTÍTULO (M$)</t>
  </si>
  <si>
    <t>EJECUTADO</t>
  </si>
  <si>
    <t>SUBT.</t>
  </si>
  <si>
    <t>ÍTEM</t>
  </si>
  <si>
    <t>DENOMINACIÓN</t>
  </si>
  <si>
    <t>PPTO. INICIAL</t>
  </si>
  <si>
    <t>PPTO. VGTE.</t>
  </si>
  <si>
    <t>ASIGNADO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</si>
  <si>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</si>
  <si>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</si>
  <si>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</si>
  <si>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</si>
  <si>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</si>
  <si>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</si>
  <si>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</si>
  <si>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</si>
  <si>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</si>
  <si>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</si>
  <si>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</si>
  <si>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</si>
  <si>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POR EJECUTAR </t>
  </si>
  <si>
    <t>Bienes y Servicios de Consumo</t>
  </si>
  <si>
    <t>Transferencias Corrientes</t>
  </si>
  <si>
    <t>01</t>
  </si>
  <si>
    <t>Al Sector Privado</t>
  </si>
  <si>
    <t>03</t>
  </si>
  <si>
    <t>A Otras Entidades Públicas</t>
  </si>
  <si>
    <t>Otros Gastos Corrientes</t>
  </si>
  <si>
    <t>02</t>
  </si>
  <si>
    <t>Compensaciones por daños a terceros y/o a la propiedad.</t>
  </si>
  <si>
    <t>Adquisición de Activos no Financieros</t>
  </si>
  <si>
    <t>Terrenos</t>
  </si>
  <si>
    <t>Edificios</t>
  </si>
  <si>
    <t>Vehículos</t>
  </si>
  <si>
    <t>04</t>
  </si>
  <si>
    <t>Mobiliario y Otros</t>
  </si>
  <si>
    <t>05</t>
  </si>
  <si>
    <t>Máquinas y Equipos</t>
  </si>
  <si>
    <t>06</t>
  </si>
  <si>
    <t>Equipos Informáticos</t>
  </si>
  <si>
    <t>07</t>
  </si>
  <si>
    <t>Programas Informáticos</t>
  </si>
  <si>
    <t>99</t>
  </si>
  <si>
    <t>Otros Activos no Financieros</t>
  </si>
  <si>
    <t>Iniciativas de Inversión</t>
  </si>
  <si>
    <t>Estudios Básicos</t>
  </si>
  <si>
    <t>Proyectos</t>
  </si>
  <si>
    <t>Programas de Inversión</t>
  </si>
  <si>
    <t>Anticipos a Contratistas</t>
  </si>
  <si>
    <t>Recuperación de Anticipos a Contratistas</t>
  </si>
  <si>
    <t>Transferencia de Capital</t>
  </si>
  <si>
    <t>Al Gobierno Central</t>
  </si>
  <si>
    <t>A otras entidades Públicas</t>
  </si>
  <si>
    <t>Servicio de la Deuda</t>
  </si>
  <si>
    <t>Deuda flotante</t>
  </si>
  <si>
    <t>Saldo final de caja</t>
  </si>
  <si>
    <t>TOTALES</t>
  </si>
  <si>
    <t>MARCO SUBDERE</t>
  </si>
  <si>
    <t>Totales</t>
  </si>
  <si>
    <t>% Desembolsado respecto al Marco Vgte.</t>
  </si>
  <si>
    <t>% Desembolsado respecto al Marco Vgte sin considerar Subtitulos 32-34-35-y 33,02</t>
  </si>
  <si>
    <t>% Desembolsado óptimo</t>
  </si>
  <si>
    <t>Por cumplir</t>
  </si>
  <si>
    <t>% Excedido</t>
  </si>
  <si>
    <t>% Por Cumplir</t>
  </si>
  <si>
    <t>Monto M$</t>
  </si>
  <si>
    <t>TOTALES SUBDERE</t>
  </si>
  <si>
    <t>ACUMULATIVO</t>
  </si>
  <si>
    <t>COMPORTAMIENTO MENSUAL GASTO PRESUPUESTARIO</t>
  </si>
  <si>
    <t>Deuda Flotante</t>
  </si>
  <si>
    <t>NOTA: Se considera la deuda flotante por la suma de M$ 13.763.115 - Subtitulo 34</t>
  </si>
  <si>
    <t>POR COMUNA</t>
  </si>
  <si>
    <t>POR COMUNA (M$)</t>
  </si>
  <si>
    <t>AÑO</t>
  </si>
  <si>
    <t>COMUNA</t>
  </si>
  <si>
    <t>Gasto 2025 (M$)</t>
  </si>
  <si>
    <t>Gasto 2026 (M$)</t>
  </si>
  <si>
    <t>ANDACOLLO</t>
  </si>
  <si>
    <t>LA_SERENA</t>
  </si>
  <si>
    <t>COQUIMBO</t>
  </si>
  <si>
    <t>LA_HIGUERA</t>
  </si>
  <si>
    <t>PAIHUANO</t>
  </si>
  <si>
    <t>VICUÑA</t>
  </si>
  <si>
    <t>PROVINCIAL_ELQUI</t>
  </si>
  <si>
    <t>TOTAL ELQUI</t>
  </si>
  <si>
    <t>COMBARBALÁ</t>
  </si>
  <si>
    <t>OVALLE</t>
  </si>
  <si>
    <t>MONTE_PATRIA</t>
  </si>
  <si>
    <t>PUNITAQUI</t>
  </si>
  <si>
    <t>RÍO_HURTADO</t>
  </si>
  <si>
    <t>PROVINCIAL_LIMARÍ</t>
  </si>
  <si>
    <t>TOTAL LIMARÍ</t>
  </si>
  <si>
    <t>CANELA</t>
  </si>
  <si>
    <t>LOS_VILOS</t>
  </si>
  <si>
    <t>ILLAPEL</t>
  </si>
  <si>
    <t>SALAMANCA</t>
  </si>
  <si>
    <t>PROVINCIAL_CHOAPA</t>
  </si>
  <si>
    <t>TOTAL CHOAPA</t>
  </si>
  <si>
    <t>REGIONAL</t>
  </si>
  <si>
    <t>TOTAL REGIÓN DE COQUIMBO</t>
  </si>
  <si>
    <t>NOTA: No se considera la deuda flotante. No corresponde a distribución comunal.</t>
  </si>
  <si>
    <t>PROVINCIA</t>
  </si>
  <si>
    <t>ELQUI</t>
  </si>
  <si>
    <t>LIMARÍ</t>
  </si>
  <si>
    <t>CHOAPA</t>
  </si>
  <si>
    <t>TOTAL</t>
  </si>
  <si>
    <t>AÑO ACUERDO</t>
  </si>
  <si>
    <t>GASTO AÑO PPTARIO 2026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</si>
  <si>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</si>
  <si>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</si>
  <si>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</si>
  <si>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</si>
  <si>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</si>
  <si>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</si>
  <si>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</si>
  <si>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</si>
  <si>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</si>
  <si>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</si>
  <si>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</si>
  <si>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</si>
  <si>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</si>
  <si>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</si>
  <si>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</si>
  <si>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</si>
  <si>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</si>
  <si>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</si>
  <si>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</si>
  <si>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 xml:space="preserve">DEPARTAMENTO DE PRESUPUESTO </t>
  </si>
  <si>
    <t>GOBIERNO REGIONAL DE COQUIMBO</t>
  </si>
  <si>
    <t>PROGRAMADO M$ MARCO DISTRIBUIDO 2026</t>
  </si>
  <si>
    <t>EJECUTADO M$ 2026</t>
  </si>
  <si>
    <t xml:space="preserve"> </t>
  </si>
  <si>
    <t>CODIGO</t>
  </si>
  <si>
    <t>SUBT</t>
  </si>
  <si>
    <t>ASIG</t>
  </si>
  <si>
    <t>ETAPA</t>
  </si>
  <si>
    <t>NOMBRE INICIATIVA</t>
  </si>
  <si>
    <t>SECTOR</t>
  </si>
  <si>
    <t>FRPD 
(SI / NO)</t>
  </si>
  <si>
    <t>Nº ACUERDO</t>
  </si>
  <si>
    <t>COSTO TOTAL (M$)</t>
  </si>
  <si>
    <t>UNIDAD TÉCNICA / UNIDAD RECEPTORA DE RECURSOS</t>
  </si>
  <si>
    <t>ESTADO EJECUCIÓN INICIATIVA</t>
  </si>
  <si>
    <t>ASIGNADO M$ 2026</t>
  </si>
  <si>
    <t>22</t>
  </si>
  <si>
    <t>11</t>
  </si>
  <si>
    <t>EJECUCION</t>
  </si>
  <si>
    <t>ACTUALIZACIÓN ESTRATEGIA REGIONAL DE TURISMO, REGIÓN DE COQUIMBO</t>
  </si>
  <si>
    <t>TURISMO Y COMERCIO</t>
  </si>
  <si>
    <t>NO</t>
  </si>
  <si>
    <t>GOBIERNO REGIONAL</t>
  </si>
  <si>
    <t>ANALISIS PREFACTIBILIDAD PARA LA INSTALACIÓN DE UN PARQUE CIENTÍFICO TECNOLÓGICO EN LA REGIÓN DE COQUIMBO</t>
  </si>
  <si>
    <t>MULTISECTORIAL</t>
  </si>
  <si>
    <t>GOBIERNO REGIONAL DIFOI</t>
  </si>
  <si>
    <t>ANALISIS PREFACTIBILIDAD PARA LA INSTALACIÓN DE PLANTAS DE REUSO AST REGION DE COQUIMBO</t>
  </si>
  <si>
    <t>RECURSOS HÍDRICOS</t>
  </si>
  <si>
    <t>DIPLADE - GORE</t>
  </si>
  <si>
    <t>CONVENIO EN TRÁMITE</t>
  </si>
  <si>
    <t>ANALISIS PREFACTIBILIDAD PARA LA GESTIÓN E INSTALACIÓN TEATRO REGIONAL, REGIÓN DE COQUIMBO</t>
  </si>
  <si>
    <t>CULTURA Y PATRIMONIO</t>
  </si>
  <si>
    <t>DIT - GORE</t>
  </si>
  <si>
    <t>24</t>
  </si>
  <si>
    <t>006</t>
  </si>
  <si>
    <t>TRANSFERENCIA PROPUESTA DE FINANCIAMIENTO BASAL CRDP 2026</t>
  </si>
  <si>
    <t>CRDP</t>
  </si>
  <si>
    <t>010</t>
  </si>
  <si>
    <t>APLICACIÓN LETRA A) ART. CUARTO TRANSITORIO LEY N°20.378 - PROGRAMAS RTM-RTC</t>
  </si>
  <si>
    <t>EJECUCIÓN</t>
  </si>
  <si>
    <t>021</t>
  </si>
  <si>
    <t>FINANCIAMIENTO BASAL PARA CEAZA 2026</t>
  </si>
  <si>
    <t>CEAZA</t>
  </si>
  <si>
    <t>FORMULACIÓN DIFOI</t>
  </si>
  <si>
    <t>300</t>
  </si>
  <si>
    <t>CONCURSO VINCULACIÓN CON LA COMUNIDAD - PRIVADO</t>
  </si>
  <si>
    <t>CONCURSO VINCULACIÓN CON LA COMUNIDAD - PÚBLICO</t>
  </si>
  <si>
    <t>PROGRAMA DE EMPLEABILIDAD 2023 ANDACOLLO</t>
  </si>
  <si>
    <t>MUNICIPALIDAD DE ANDACOLLO</t>
  </si>
  <si>
    <t>PROGRAMA DE EMPLEABILIDAD 2023 CANELA</t>
  </si>
  <si>
    <t>MUNICIPALIDAD DE CANELA</t>
  </si>
  <si>
    <t>PROGRAMA DE EMPLEABILIDAD 2023 COMBARBALA</t>
  </si>
  <si>
    <t>MUNICIPALIDAD DE COMBARBALÁ</t>
  </si>
  <si>
    <t>PROGRAMA DE EMPLEABILIDAD 2023 ILLAPEL</t>
  </si>
  <si>
    <t>MUNICIPALIDAD DE ILLAPEL</t>
  </si>
  <si>
    <t>PROGRAMA DE EMPLEABILIDAD 2023 LA HIGUERA</t>
  </si>
  <si>
    <t>MUNICIPALIDAD DE LA HIGUERA</t>
  </si>
  <si>
    <t>PROGRAMA DE EMPLEABILIDAD 2023 LA SERENA</t>
  </si>
  <si>
    <t>MUNICIPALIDAD DE LA SERENA</t>
  </si>
  <si>
    <t>PROGRAMA DE EMPLEABILIDAD 2023 LOS VILOS</t>
  </si>
  <si>
    <t>MUNICIPALIDAD DE LOS VILOS</t>
  </si>
  <si>
    <t>PROGRAMA DE EMPLEABILIDAD 2023 MONTE PATRIA</t>
  </si>
  <si>
    <t>MUNICIPALIDAD DE MONTE PATRIA</t>
  </si>
  <si>
    <t>PROGRAMA DE EMPLEABILIDAD 2023 OVALLE</t>
  </si>
  <si>
    <t>MUNICIPALIDAD DE OVALLE</t>
  </si>
  <si>
    <t>PROGRAMA DE EMPLEABILIDAD 2023 PAIHUANO</t>
  </si>
  <si>
    <t>MUNICIPALIDAD DE PAIHUANO</t>
  </si>
  <si>
    <t>PROGRAMA DE EMPLEABILIDAD 2023 PUNITAQUI</t>
  </si>
  <si>
    <t>MUNICIPALIDAD DE PUNITAQUI</t>
  </si>
  <si>
    <t>PROGRAMA DE EMPLEABILIDAD 2023 RIO HURTADO</t>
  </si>
  <si>
    <t>MUNICIPALIDAD DE RÍO HURTADO</t>
  </si>
  <si>
    <t>PROGRAMA DE EMPLEABILIDAD 2023 SALAMANCA</t>
  </si>
  <si>
    <t>MUNICIPALIDAD DE SALAMANCA</t>
  </si>
  <si>
    <t>PROGRAMA DE EMPLEABILIDAD 2023 VICUÑA</t>
  </si>
  <si>
    <t>MUNICIPALIDAD DE VICUÑA</t>
  </si>
  <si>
    <t>301</t>
  </si>
  <si>
    <t>PROGRAMAS DE INVERSIÓN</t>
  </si>
  <si>
    <t>S/ASIGNAR</t>
  </si>
  <si>
    <t>-</t>
  </si>
  <si>
    <t>Programa Transferencia Mi Taxi Colectivo Eléctrico Región de Coquimbo</t>
  </si>
  <si>
    <t>PRIORIZADO</t>
  </si>
  <si>
    <t>302</t>
  </si>
  <si>
    <t>TRANSFERENCIA FORTALECIMIENTO Y DESARROLLO SUSTENTABLE DEL TURISMO AVENTURA</t>
  </si>
  <si>
    <t>14175
15426</t>
  </si>
  <si>
    <t>SERNATUR</t>
  </si>
  <si>
    <t>26</t>
  </si>
  <si>
    <t>OTROS GASTOS CORRIENTES - COMPENSACIÓN POR DAÑOS A TERCEROS Y/O A LA PROPIEDAD.</t>
  </si>
  <si>
    <t>N/A</t>
  </si>
  <si>
    <t>29</t>
  </si>
  <si>
    <t>001</t>
  </si>
  <si>
    <t>ADQUISICIÓN DE EQUIPOS PARA INTERVENIR A PACIENTES CON ENFERMEDAD DE PARKINSON, H. COQUIMBO</t>
  </si>
  <si>
    <t>SALUD</t>
  </si>
  <si>
    <t>SERVICIO DE SALUD COQUIMBO</t>
  </si>
  <si>
    <t>002</t>
  </si>
  <si>
    <t>ADQUISICIÓN DE SISTEMA DE AERONAVE REMOTAMENTE PILOTEADA RPAS, COMUNA DE SALAMANCA</t>
  </si>
  <si>
    <t>SEGURIDAD PÚBLICA</t>
  </si>
  <si>
    <t>ADQUISICIÓN DE CAMIONETAS PATRULLAJES PREVENTIVOS DE LA COMUNA DE LA SERENA</t>
  </si>
  <si>
    <t>14475
15560</t>
  </si>
  <si>
    <t>ADQUISICIÓN DE VEHÍCULOS TRASLADO DE IMPUTADOS PARA CARABINEROS DE LA REGIÓN DE COQUIMBO</t>
  </si>
  <si>
    <t>CARABINEROS DE CHILE</t>
  </si>
  <si>
    <t>ADQUISICIÓN EQUIPO Y EQUIPAMIENTO PARA INVESTIGACIÓN DE DELITOS DE ALTA COMPLEJIDAD, PDI</t>
  </si>
  <si>
    <t>PDI</t>
  </si>
  <si>
    <t>REPOSICIÓN DE VEHICULOS DE APOYO LOGISTICOS PARA LA ZONA DE CARABINEROS COQUIMBO</t>
  </si>
  <si>
    <t>ADQUISICIÓN VETERINARIA MÓVIL COMUNA LOS VILOS</t>
  </si>
  <si>
    <t>REPOSICION DE VEHÍCULOS POLICIALES PARA LA SECCIÓN LABOCAR DE CARABINEROS COQUIMBO</t>
  </si>
  <si>
    <t>ADQUISICION CÁMARAS DE FISCALIZACION PARA TP, EJE CIENFUEGOS</t>
  </si>
  <si>
    <t>TRANSPORTE</t>
  </si>
  <si>
    <t>SUBS. TRANSPORTE</t>
  </si>
  <si>
    <t>ADQUISICION CAMARAS DE FISCALIZACION EJE VIDELA-VARELA</t>
  </si>
  <si>
    <t>ADQUISICIÓN DE TRES CAMIONES RECOLECTORES DE RSD, COMUNA DE VICUÑA</t>
  </si>
  <si>
    <t>ADQUISICION DE MAQUINARIAS MUNICIPAL PARA LA EJECUCION DE SERVICIOS COMUNITARIOS, ILLAPEL</t>
  </si>
  <si>
    <t>REPOSICIÓN VEHÍCULOS POLICIALES IV ZONA CARABINEROS COQUIMBO</t>
  </si>
  <si>
    <t>REPOSICION VEHICULOS SAMU REGION DE COQUIMBO</t>
  </si>
  <si>
    <t>ADQUISICION DE 4 MAQUINARIAS DE ASEO COMUNAL, VICUÑA</t>
  </si>
  <si>
    <t>ADQUISICIÓN Y REPOSICIÓN DE VEHICULOS EQUIPADOS PARA LA SECCIÓN GOPE DE CARABINEROS COQUIMBO</t>
  </si>
  <si>
    <t>ADQUISICIÓN CAMIÓN LIMPIAFOSAS, COMUNA DE RIO HURTADO</t>
  </si>
  <si>
    <t>TRANSFERENCIA DE BIENES</t>
  </si>
  <si>
    <t>ADQUISICIÓN DE VEHICULOS Y MAQUINARIAS PARA LA GESTIÓN Y RECUPERACIÓN DE R.S.D, VICUÑA</t>
  </si>
  <si>
    <t>RECURSOS NATURALES Y MEDIO AMBIENTE</t>
  </si>
  <si>
    <t>LICITACIÓN</t>
  </si>
  <si>
    <t>ADQUISICIÓN CAMION ALZA HOMBRE, COMUNA DE PUNITAQUI</t>
  </si>
  <si>
    <t>ENERGÍA</t>
  </si>
  <si>
    <t>ADQUISICIÓN DE VEHICULOS PARA PATRULLAJE DE SEGURIDAD, COMUNA DE SALAMANCA</t>
  </si>
  <si>
    <t>ADQUISICIÓN DE BUSES PARA TRANSPORTE ESCOLAR, COMUNA DE SALAMANCA</t>
  </si>
  <si>
    <t>ADQUISICIÓN DE CAMIONES ALJIBES PARA EL TRANSPORTE Y ABASTECIMIENTO. LA SERENA</t>
  </si>
  <si>
    <t>ADQUISICIÓN DE MAQUINARIA PARA VERTEDERO MUNICIPAL, COMUNA PUNITAQUI</t>
  </si>
  <si>
    <t>ADQUISICIÓN DE VEHÍCULOS Y MAQUINARIAS PARA RETIRO DE MICROBASURALES Y RESIDUOS, LA SERENA</t>
  </si>
  <si>
    <t>ADQUISICIÓN VEHÍCULOS PARA TRANSPORTE DEL EQUIPO MÉDICO DE SALUD RURAL, COMUNA DE LA SERENA</t>
  </si>
  <si>
    <t>REPOSICIÓN DE MAQUINARIA MUNICIPAL PARA SERVICIOS COMUNITARIOS, MONTE PATRIA</t>
  </si>
  <si>
    <t>REPOSICION MAQUINARIA PESADA MUNICIPAL, COMBARBALÁ</t>
  </si>
  <si>
    <t>REPOSICIÓN VEHÍCULOS DE TRASLADO DE REOS UNIDAD DE SERVICIOS ESPECIALES PENITENCIARIOS</t>
  </si>
  <si>
    <t>JUSTICIA</t>
  </si>
  <si>
    <t>GENDARMERÍA DE CHILE</t>
  </si>
  <si>
    <t>ADQUISICIÓN DE 2 CAMIONES ALJIBE, COMUNA DE ANDACOLLO</t>
  </si>
  <si>
    <t>ADQUISICIÓN DE DOS AMBULANCIAS PARA POSTAS RURALES DE SALUD, COMUNA DE LOS VILOS</t>
  </si>
  <si>
    <t>ADQUISICION MAQUINARIA PESADA PARA MANTENCION Y REPARACION DE CAMINOS RURALES, COQUIMBO</t>
  </si>
  <si>
    <t>MUNICIPALIDAD DE COQUIMBO</t>
  </si>
  <si>
    <t>REPOSICION DE VEHÍCULOS DE MAQUINARIA PESADA PARA LA COMUNA DE OVALLE</t>
  </si>
  <si>
    <t>REPOSICION VEHICULOS HOSPITAL DOCTOR ANTONIO TIRADO LANAS DE OVALLE</t>
  </si>
  <si>
    <t>ADQUISICION CAMION RECOLECTOR DE RESIDUOS SOLIDOS, CANELA</t>
  </si>
  <si>
    <t>ADQUISICIÓN DE AERONAVES REMOTAMENTE EQUIPADAS Y VEHÍCULO PARA LA ZONA COQUIMBO</t>
  </si>
  <si>
    <t>14499
14977</t>
  </si>
  <si>
    <t>CONVENIO TOTALMENTE TRAMITADO</t>
  </si>
  <si>
    <t>REPOSICIÓN MAQUINARIAS Y
VEHÍCULOS DEL VERTEDERO MUNICIPAL DE SALAMANCA</t>
  </si>
  <si>
    <t>ADQUISICION DE EQUIPOS Y EQUIPAMIENTO PARA LA SECCIÓN LABOCAR DE CARABINEROS COQUIMBO</t>
  </si>
  <si>
    <t>REPOSICION DE VEHÍCULOS SECCION INVESTIGACIÓN POLICIAL REGIÓN DE COQUIMBO</t>
  </si>
  <si>
    <t>ADQUISICION DOS CAMIONETAS EQUIPADAS
PARA SEGURIDAD CIUDADANA Y PREVENCIÓN DEL DELITO COMUNA DE LA HIGUERA</t>
  </si>
  <si>
    <t>ADQUISICION DE CAMIONES Y EQUIPOS PARA EL MANTENIMIENTO DE INFRAESTRUCTURA Y ARBOLADO</t>
  </si>
  <si>
    <t>REPOSICIÓN EQUIPOS INFORMÁTICOS PARA INVESTIGAR NARCOTRÁFICO EN LA REGIÓN DE COQUIMBO (PDI)</t>
  </si>
  <si>
    <t>POLICÍA DE INVESTIGACIONES DE CHILE (PDI)</t>
  </si>
  <si>
    <t>REPOSICION EQUIPO DE TOMOGRAFÍA COMPUTARIZADA PARA EL HOSPITAL SAN PABLO DE COQUIMBO</t>
  </si>
  <si>
    <t>REPOSICIÓN EQUIPAMIENTO PARA SALA DE ENDOSCOPÍA DEL HOSPITAL DE ILLAPEL</t>
  </si>
  <si>
    <t>REPOSICION VEHICULOS DE TRASLADO DE INTERNOS DE LOS RECINTOS PENALES.</t>
  </si>
  <si>
    <t>REPOSICION EQUIPAMIENTO DE SEGURIDAD DE LOS RECINTOS PENITENCIARIOS</t>
  </si>
  <si>
    <t>REPOSICION VEHÍCULOS MUNICIPALES, PAIHUANO</t>
  </si>
  <si>
    <t>ADQUISICION TAXIBUS PARA TRASLADO DE BENEFICIARIOS DEL SISTEMA NACIONAL DE APOYOS Y CUIDADOS</t>
  </si>
  <si>
    <t>REPOSICIÓN DE VEHÍCULOS PARA TRASLADO DE PACIENTES DE DIÁLISIS COMUNA DE LA SERENA</t>
  </si>
  <si>
    <t>REPOSICIÓN AMBULANCIAS PARA LA REGIÓN DE COQUIMBO</t>
  </si>
  <si>
    <t>ADQUISICIÓN DE VEHICULOS PARA
RONDAS MEDICAS COMUNA DE SALAMANCA</t>
  </si>
  <si>
    <t>REPOSICIÓN 124 CAMAS HOSPITALES DE ALTA, MEDIANA Y BAJA COMPLEJIDAD SS COQUIMBO</t>
  </si>
  <si>
    <t>ADQUISICION DE EQUIPOS PARA PLAZA DE ABASTOS, COMUNA DE ILLAPEL</t>
  </si>
  <si>
    <t>999</t>
  </si>
  <si>
    <t>REPOSICION VENTILADORES MECÁNICOS INVASIVOS PARA UPC PARA EL HOSPITAL DE COQUIMBO</t>
  </si>
  <si>
    <t>REPOSICION CAMIONETA 4x4 PARA REHABILITACION DEL SERVICIO SALUD COQUIMBO</t>
  </si>
  <si>
    <t>ADQUISICIÓN EQUIPOS Y EQUIPAMIENTO, TELETON REGIÓN DE COQUIMBO</t>
  </si>
  <si>
    <t>MULTISECTORIAL/ASISTENCIA Y SERVICIO SOCIAL</t>
  </si>
  <si>
    <t>ADQUISICION EQUIPAMIENTO PARA EL MEJORAMIENTO DE LA BODEGA DE SINAPRED REGIONAL</t>
  </si>
  <si>
    <t>REPOSICION DE VEHÍCULOS TÁCTICOS PARA LA 3RA. COM. COP COQUIMBO</t>
  </si>
  <si>
    <t>REPOSICIÓN VENTILADORES MECÁNICOS UPC PARA EL HOSPITAL DE LA SERENA</t>
  </si>
  <si>
    <t>REPOSICIÓN CAMIONETA TRASLADO DE FUNCIONARIOS PARA ATENCIÓN DE USUARIOS DSSC</t>
  </si>
  <si>
    <t>REPOSICIÓN DE VEHICULO TÁCTICO PARA CARABINEROS COQUIMBO</t>
  </si>
  <si>
    <t>ADQUISICIÓN DE DOS CAMIONES CON HIDROELEVADOR, COMUNA DE OVALLE</t>
  </si>
  <si>
    <t>ADQUISICIÓN ACTIVOS NO FINANCIEROS - VEHÍCULOS (SIN DISTRIBUIR)</t>
  </si>
  <si>
    <t>31</t>
  </si>
  <si>
    <t>RESTAURACIÓN MONUMENTO HISTÓRICO CASA PIÑERA, LA SERENA</t>
  </si>
  <si>
    <t>D. ARQUITECTURA</t>
  </si>
  <si>
    <t>DISEÑO</t>
  </si>
  <si>
    <t>CONSTRUCCIÓN CENTRO DE INSPECCIÓN SAG/USDA FRUTA FRESCA REGIÓN DE COQUIMBO</t>
  </si>
  <si>
    <t>DIAGNOSTICO PLAN MAESTRO CICLOVIAS CIUDAD DE OVALLE (ESTUDIO)</t>
  </si>
  <si>
    <t>CONSTRUCCIÓN ELECTRIFICACIÓN RURAL LANCO, COMUNA DE ILLAPEL</t>
  </si>
  <si>
    <t>C.G.E</t>
  </si>
  <si>
    <t/>
  </si>
  <si>
    <t>REPOSICIÓN RETÉN LA HIGUERA COMUNA DE LA HIGUERA</t>
  </si>
  <si>
    <t>DIRECC. REGIONAL DE ARQUITECTURA.</t>
  </si>
  <si>
    <t>REPOSICIÓN RETÉN EL PALQUI COMUNA MONTE PATRIA</t>
  </si>
  <si>
    <t>REPOSICION RETEN DE CARABINEROS CHAÑARAL ALTO, MONTE PATRIA</t>
  </si>
  <si>
    <t>DIREC. REGIONAL ARQUITECTURA / CARABINEROS DE CHILE</t>
  </si>
  <si>
    <t>CONSTRUCCIÓN ESTADIO MUNICIPAL DE CANELA, CANELA</t>
  </si>
  <si>
    <t>DEPORTES</t>
  </si>
  <si>
    <t>HABILITACION CASA DE LA MEMORIA COMUNA DE COQUIMBO</t>
  </si>
  <si>
    <t>CONSTRUCCION CASA DE ACOGIDA DE COMBARBALA</t>
  </si>
  <si>
    <t>DIREC. REGIONAL ARQUITECTURA</t>
  </si>
  <si>
    <t>MEJORAMIENTO ESTADIO MUNICIPAL DE VICUÑA</t>
  </si>
  <si>
    <t>CONSTRUCCION PARQUE CHAÑARAL ALTO MONTE PATRIA</t>
  </si>
  <si>
    <t>VIVIENDA Y DESARROLLO URBANO</t>
  </si>
  <si>
    <t>HABILITACION CENTRO EXTENSION CULTURAL PARA EL PATRIMONIO (Casa Giliberto)</t>
  </si>
  <si>
    <t>EDUCACIÓN, CULTURA Y PATRIMONIO</t>
  </si>
  <si>
    <t>AMPLIACIÓN EDIFICIO CONSISTORIAL, ANDACOLLO</t>
  </si>
  <si>
    <t>DIREC. REGIONAL ARQUITECTURA/MUNICIPALIDAD DE ANDACOLLO</t>
  </si>
  <si>
    <t>REPOSICIÓN ESCUELA BÁSICA EL CRISOL, OVALLE</t>
  </si>
  <si>
    <t>REPOSICIÓN CUARTEL 1° COMPAÑÍA DE BOMBEROS, SINDEMPART, COQUIMBO</t>
  </si>
  <si>
    <t>DIRECCIÓN DE ARQUITECTURA / MUNICIPALIDAD DE COQUIMBO</t>
  </si>
  <si>
    <t>REPOSICION TENENCIA COMUNA DE PAIHUANO</t>
  </si>
  <si>
    <t>REPOSICION COLEGIO YUNGAY DE EDUCACION ESPECIAL OVALLE</t>
  </si>
  <si>
    <t>CONST. CANCHA SINTETICA COMPLEJO DEPORTIVO LAS ROSAS, COQUIMBO</t>
  </si>
  <si>
    <t>CONST. CUARTEL DE BOMBEROS CUARTA CIA, COMUNA DE OVALLE</t>
  </si>
  <si>
    <t>AMPLIACION PASEO SEMIPEATONAL CALLE J.T. URMENETA, ANDACOLLO</t>
  </si>
  <si>
    <t>MEJORAMIENTO ESPACIO PÚBLICO AVENIDA BELTRÁN AMENÁBAR, ANDACOLLO</t>
  </si>
  <si>
    <t>REPOS. CENTRO COMUNITARIO DE REHABILITACION, COM. DE MONTE PATRIA</t>
  </si>
  <si>
    <t>REPOSICION RESIDENCIA DISCAPACIDAD SENAME COQUIMBO</t>
  </si>
  <si>
    <t>DIREC. REGIONAL ARQUITECTURA / MEJOR NIÑEZ</t>
  </si>
  <si>
    <t>CONST. PLAZA DE ABASTOS VILLA LAMBERT, SECTOR LAS CIAS, LA SERENA (diseño)</t>
  </si>
  <si>
    <t>REPOSICION POSTA SALUD RURAL CALETA HORNOS, LA HIGUERA</t>
  </si>
  <si>
    <t>CONSTRUCCIÓN CENTRO DE ESTIMULACIÓN TEMPRANA PARA NIÑOS/AS CON SINDROME DE DOWN, LA SERENA</t>
  </si>
  <si>
    <t>DIREC. REGIONAL ARQUITECTURA / MUNICIPALIDAD DE LA SERENA</t>
  </si>
  <si>
    <t>CONSTRUCCION TECHADOS VARIOS ESTABLECIMIENTOS EDUCACIONALES, COMUNA DE PUNITAQUI</t>
  </si>
  <si>
    <t>MEJORAMIENTO EDIFICIO CONSISTORIAL DE OVALLE (EJECUCIÓN)</t>
  </si>
  <si>
    <t>MEJORAMIENTO PARQUE URBANO AVDA SUR, COMBARBALA</t>
  </si>
  <si>
    <t>FACTIBILIDAD</t>
  </si>
  <si>
    <t>CONST. OBRAS DE URBANIZACIÓN LOCALIDAD DE PEDREGAL, MTE PATRIA (FACTIBILIDAD)</t>
  </si>
  <si>
    <t>CONSERVACION EDIFICIO CONSISTORIAL COMBARBALA</t>
  </si>
  <si>
    <t>CONST. RED DE ENERGIA ELECTRICA SECTOR RURAL CAJON DEL ROMERO, LA SERENA</t>
  </si>
  <si>
    <t>12.795 - 14.562</t>
  </si>
  <si>
    <t>CONSTRUCCION ESCUELA MARCOS RIGOBERTO PIZARRO, SAN JULIAN, OVALLE</t>
  </si>
  <si>
    <t>REPOSICION ESCUELA SAN ANTONIO DE LA VILLA, BARRAZA, COMUNA DE OVALLE</t>
  </si>
  <si>
    <t>DIREC. REGIONAL ARQUITECTURA / MUNICIPALIDAD DE OVALLE</t>
  </si>
  <si>
    <t>REPOSICIÓN ESCUELA BÁSICA CANELA ALTA, CANELA</t>
  </si>
  <si>
    <t>DIRECCIÓN DE ARQUITECTURA / MUNICIPALIDAD DE CANELA</t>
  </si>
  <si>
    <t>REPOSICION POSTA DE SALUD RURAL GUANAQUEROS</t>
  </si>
  <si>
    <t>CONSTRUCCIÓN POSTA DE SALUD RURAL DE PICHIDANGUI, LOS VILOS.</t>
  </si>
  <si>
    <t>CONSTRUCCION CUARTEL DE BOMBEROS DE HURTADO, RIO HURTADO</t>
  </si>
  <si>
    <t>CONST. EDIFICIO COMUNITARIO SECTOR CENTRO DE COQUIMBO</t>
  </si>
  <si>
    <t>MEJORAMIENTO INTEGRAL ACCESO SUR COMUNA DE ILLAPEL</t>
  </si>
  <si>
    <t>REPOSICION CENTRO DE SALUD DE CAREN , COMUNA DE MONTE PATRIA</t>
  </si>
  <si>
    <t>DIREC. REGIONAL ARQUITECTURA/SERVICIO DE SALUD</t>
  </si>
  <si>
    <t>CONSTRUCCIÓN AVDA. 4 ESQUINAS TRAMO I MAS CALLE LOS ARRAYANES, LA SERENA</t>
  </si>
  <si>
    <t>SERVIU</t>
  </si>
  <si>
    <t>CONSTRUCCION CENTRO DE DIALISIS DE VICUÑA</t>
  </si>
  <si>
    <t>CONSTRUCCION CENTRO COMUNITARIO EL SAUCE, COMUNA DE COQUIMBO</t>
  </si>
  <si>
    <t>MEJOR. CANCHA DE FUTBOL SANTA VIRGINIA</t>
  </si>
  <si>
    <t>REPOSICION CUARTEL CUERPO DE BOMBEROS DE LA HIGUERA</t>
  </si>
  <si>
    <t>RESTAURACIÓN ESTRUCTURAL IGLESIA SAN VICENTE FERRER, OVALLE</t>
  </si>
  <si>
    <t>DIRECCIÓN DE ARQUITECTURA</t>
  </si>
  <si>
    <t>MEJOR. PLAZA SERGIO SILVA LOS VILOS</t>
  </si>
  <si>
    <t>HABILITACION SALA PARA RESONADOR MAGNETICO Y ADECUACIONES EN U. IMAGENOLOGIA, H. CQBO</t>
  </si>
  <si>
    <t>CONSTRUCCION INFR. PESQUERA ARTESANAL CALETA PTO. OSCURO, CANELA</t>
  </si>
  <si>
    <t>PESCA</t>
  </si>
  <si>
    <t>DIREC. REGIONAL OBRAS PORTUARIAS</t>
  </si>
  <si>
    <t>NORMALIZACION RED ELECTRICA CENTRO DE DETENCION PREVENTIVA DE OVALLE</t>
  </si>
  <si>
    <t>REPOSICION LUMINARIAS PUBLICA LOS VILOS Y PICHIDANGUI, COMUNA LOS VILOS</t>
  </si>
  <si>
    <t>REPOSICIÓN PARQUE OASIS, ANDACOLLO</t>
  </si>
  <si>
    <t>OBSERVACIONES TÉCNICAS</t>
  </si>
  <si>
    <t>CONSTRUCCIÓN PASEO CALLE LOS CARRERAS, POBLACION 25 DE OCTUBRE, ANDACOLLO</t>
  </si>
  <si>
    <t>REPOS. CUARTEL 3RA CIA DE BOMBEROS DE CHILLEPIN, SALAMANCA</t>
  </si>
  <si>
    <t>AMPLIACION OBRAS DE URBANIZACION EL ROMERO, COMUNA DE LA SERENA</t>
  </si>
  <si>
    <t>RECURSOS HÍDRICOS / EVACUACIÓN DISPOSICIÓN FINAL AGUAS SERVIDAS</t>
  </si>
  <si>
    <t>CONSERVACION DE PAVIMENTO URBANO, COMUNA DE ANDACOLLO</t>
  </si>
  <si>
    <t>CONSERVACION DE PAVIMENTO URBANO, COMUNA DE LA SERENA</t>
  </si>
  <si>
    <t>CONSERVACION DE PAVIMENTO URBANO, COMUNA DE MONTE PATRIA</t>
  </si>
  <si>
    <t>CONSERVACION DE PAVIMENTO URBANO, COMUNA DE ILLAPEL</t>
  </si>
  <si>
    <t>CONST. OBRAS DE URBANIZACION LOCALIDADES DE GABRIELA MISTRAL Y EL ROSARIO, LA SERENA</t>
  </si>
  <si>
    <t>MEJORAMIENTO PASEO PEATONAL AV. FCO DE AGUIRRE RUTA 5-EL FARO, LA SERENA</t>
  </si>
  <si>
    <t>REPOSICION P.S.R. NUEVA TALCUNA, COMUNA DE VICUÑA</t>
  </si>
  <si>
    <t>CONSERVACIÓN EDIFICIO BICRIM LOS VILOS</t>
  </si>
  <si>
    <t>REPOSICION POSTAL DE SALUD RURAL DE MINCHA NORTE, CANELA</t>
  </si>
  <si>
    <t>CONSTRUCCION CESFAM CARDENAL JOSE MARIA CARO ORIENTE, COMUNA DE LA SERENA</t>
  </si>
  <si>
    <t>CONST. PARQUE RECREATIVO SAN JOAQUIN, LA SERENA</t>
  </si>
  <si>
    <t>CONSTRUCCION PARQUE URBANO VILLA LA UNION PISCO ELQUI, PAIHUANO</t>
  </si>
  <si>
    <t>MEJORAMIENTO RECINTO DEPORTIVO EL TAMBO, COMUNA DE SALAMANCA</t>
  </si>
  <si>
    <t>PRE FACTIBILIDAD</t>
  </si>
  <si>
    <t>CONSTRUCCION CENTRO DE GESTION DE RESIDUOS INORGANICOS PROVINCIA DE ELQUI, REGION DE COQUIMBO</t>
  </si>
  <si>
    <t>CONSTRUCCION CENTRO COMUNITARIO DE SALUD FAMILIAR COGOTI 18, COMBARBALA</t>
  </si>
  <si>
    <t>REPOSICION SERVICIO DE ESTERILIZACION HOSPITAL SAN PABLO, COQUIMBO</t>
  </si>
  <si>
    <t>REPOSICION PLAZA DE ACCESO, LOS VILOS</t>
  </si>
  <si>
    <t>CONST. COMPLEJO DEPORTIVO Y OBRAS COMPLEMENTARIAS VEGAS SUR</t>
  </si>
  <si>
    <t>REPOSICION ESCUELA CONCENTRACION FRONTERIZA, COMUNA DE MTE PATRIA</t>
  </si>
  <si>
    <t>MEJORAMIENTO PLAZA DE ARMAS DE PICHASCA, COMUNA DE RIO HURTADO</t>
  </si>
  <si>
    <t>CONSTRUCCION ELECTRIFICACION RURAL PARA PUNILLA VARIOS SECTORES, COMUNA DE OVALLE</t>
  </si>
  <si>
    <t>MEJORAMIENTO CALLES PERIMETRALES PARQUE LOS VILOS</t>
  </si>
  <si>
    <t>CONSERVACION GIMNASIO MUNICIPAL DE LA HIGUERA</t>
  </si>
  <si>
    <t>CONSTRUCCION PASEO GASTRONOMICO CHANCHOQUI, PAIHUANO</t>
  </si>
  <si>
    <t>CONSERVACION ESTADIO MUNICIPAL DE MONTE PATRIA</t>
  </si>
  <si>
    <t>REPOSICION SUBCOMISARIA TIERRAS BLANCAS, COQUIMBO</t>
  </si>
  <si>
    <t>CONSTRUCCION CENTRO COMUNITARIO COGOTI 18, COMBARBALA</t>
  </si>
  <si>
    <t>CONSERVACION EDIFICIO CONSISTORIAL DE ILLAPEL</t>
  </si>
  <si>
    <t>CONSTRUCCION CENTRO INTEGRAL DEL ADULTO MAYOR, COMUNA DE SALAMANCA</t>
  </si>
  <si>
    <t>CONSERVACIÓN ESCUELA VILLA EL PALQUI, COMUNA DE MONTE PATRIA</t>
  </si>
  <si>
    <t>CONSERVACIÓN AVENIDA DEL MAR COMUNA DE LA SERENA</t>
  </si>
  <si>
    <t>MEJORAMIENTO AVDA. COSTANERA ENTRE 1 NORTE Y DAGOBERTO GODOY, COMUNA DE LOS VILOS</t>
  </si>
  <si>
    <t>MEJORAMIENTO PLAZA PUBLICA EL SAUCE, COMBARBALÁ</t>
  </si>
  <si>
    <t>REPOSICIÓN ESTADIO MUNICIPAL DE PAIHUANO</t>
  </si>
  <si>
    <t>CONSTRUCCIÓN CENTRO DE RESIDUOS SÓLIDOS, VICUÑA</t>
  </si>
  <si>
    <t>CONSTRUCCION EDIFICIO CARRERA DE MEDICINA, UNIVERSIDAD DE LA SERENA</t>
  </si>
  <si>
    <t>UNIVERSIDAD DE LA SERENA</t>
  </si>
  <si>
    <t>REPOSICION LICEO POLITECNICO, COMUNA DE ILLAPEL</t>
  </si>
  <si>
    <t>MEJORAMIENTO DE CANCHAS Y RECINTO DEPORTIVO ANFA, COMUNA DE OVALLE</t>
  </si>
  <si>
    <t>MEJORAMIENTO DE CANCHAS Y RECINTO DEPORTIVO ACADEMIA DE FÚTBOL MUNICIPAL OVALLE</t>
  </si>
  <si>
    <t>RESTAURACIÓN MEJORAMIENTO MUSEO SITIO GABRIELA MISTRAL, MONTEGRANDE, PAIHUANO</t>
  </si>
  <si>
    <t>CONSERVACIÓN DE PRC RUTA D-165. COMUNA DE LA SERENA, REGIÓN DE COQUIMBO</t>
  </si>
  <si>
    <t>DIRECCIÓN REGIONAL DE VIALIDAD</t>
  </si>
  <si>
    <t>CONSERVACIÓN DE PRC RUTA D-445. COMUNA DE VICUÑA Y DE RIO HURTADO. REGIÓN DE COQUIMBO</t>
  </si>
  <si>
    <t>CONSERVACIÓN DE PRC RUTA D-717. COMUNA DE PUNITAQUI, REGIÓN DE COQUIMBO</t>
  </si>
  <si>
    <t>CONSERVACIÓN DE PRC RUTA D-901. COMUNA DE CANELA, REGIÓN DE COQUIMBO</t>
  </si>
  <si>
    <t>CONSERVACION DE PRC RUTA D-957. COMUNA DE LOS VILOS, REGION DE COQUIMBO</t>
  </si>
  <si>
    <t>CONSTRUCCIÓN PROLONGACIÓN CALLE VIÑA DEL MAR, LAS COMPAÑIAS, LA SERENA</t>
  </si>
  <si>
    <t>CONSTRUCCION SISTEMA DE ELECTRIFICACION RURAL – RINCONADA ESCORZA II ETAPA, PUNITAQUI</t>
  </si>
  <si>
    <t>CGE</t>
  </si>
  <si>
    <t>CONSTRUCCION ELECTRIFICACION POTRERILLOS ALTOS Y EL RELOJ, OVALLE</t>
  </si>
  <si>
    <t>ENERGIA / DISTRIBUCION Y CONEXION FINAL USUARIOS</t>
  </si>
  <si>
    <t>CONSTRUCCION SISTEMA DE ELECTRIFICACION RURAL SECTOR EL MAITEN, COMUNA DE PUNITAQUI</t>
  </si>
  <si>
    <t>CONSTRUCCION MERCADO DEL MAR, COMUNA DE COQUIMBO</t>
  </si>
  <si>
    <t>RESTAURACIÓN AVENIDA FRANCISCO DE AGUIRRE, TRAMO BALMACEDA - RUTA 5, LA SERENA.</t>
  </si>
  <si>
    <t>RESTAURACIÓN PLAZA SANTO DOMINGO, LA SERENA</t>
  </si>
  <si>
    <t>RESTAURACIÓN PLAZA GABRIEL GONZALEZ VIDELA, COMUNA DE LA SERENA</t>
  </si>
  <si>
    <t>CONSTRUCCION INFR. PESQUERA ARTESANAL CALETA RIO LIMARI, OVALLE</t>
  </si>
  <si>
    <t>DIRECCIÓN DE OBRAS PORTUARIAS</t>
  </si>
  <si>
    <t>ESTUDIOS BÁSICOS (SIN DISTRIBUIR)</t>
  </si>
  <si>
    <t>INICIATIVAS DE INVERSIÓN - PROYECTOS (SIN DISTRIBUIR)</t>
  </si>
  <si>
    <t>33</t>
  </si>
  <si>
    <t>422</t>
  </si>
  <si>
    <t>Pontificia Universidad Católica de Chile - Reúso de agua para un turismo regional sostenible (40041010-0)</t>
  </si>
  <si>
    <t>SI</t>
  </si>
  <si>
    <t>PONTIFICIA UNIVERSIDAD CATÓLICA DE CHILE</t>
  </si>
  <si>
    <t>436</t>
  </si>
  <si>
    <t>Pontificia Universidad Católica de Valparaiso - Agricultura resiliente en el Valle de Choapa (40041040-0)</t>
  </si>
  <si>
    <t>Pontificia Universidad Católica de Valparaiso</t>
  </si>
  <si>
    <t>Universidad Católica del Norte - Validación de un probiótico con actividad antimicrobiana (40059265-0)</t>
  </si>
  <si>
    <t>UNIVERSIDAD CATÓLICA DEL NORTE</t>
  </si>
  <si>
    <t>Universidad Católica del Norte - Autotoma para el tamizaje de virus papiloma humano (40059260-0)</t>
  </si>
  <si>
    <t>Universidad Católica del Norte - Innovación en la vigilancia de exposición a plaguicidas (40059259-0)</t>
  </si>
  <si>
    <t>Universidad Católica del Norte - Investigación determinación de resistencia a antibióticos en H. Pylori (40059258-0)</t>
  </si>
  <si>
    <t>Universidad Católica del Norte - Capacidades tecnológicas para reproducción de congrio (40059257-0)</t>
  </si>
  <si>
    <t>Centro Tecnológico de Innovación Acuícola - Soluciones tecnológicas para APES (40059263-0)</t>
  </si>
  <si>
    <t>C.T. Innovación Acuícola</t>
  </si>
  <si>
    <t>Centro Tecnológico de Innovación Acuícola - Investigación uso de bio controladores en el cultivo de ostiones (40059255-0)</t>
  </si>
  <si>
    <t>INIA - Banco comunitario de semillas para la AFC (40064855-0)</t>
  </si>
  <si>
    <t>INIA</t>
  </si>
  <si>
    <t>Universidad Católica del Norte - Mutaciones en BRCA1/2 y la prevención del cáncer de mama (40064873-0)</t>
  </si>
  <si>
    <t>Pontificia Universidad Católica de Chile - Mieles regionales fortificadas como antibiótico natural (40064876-0)</t>
  </si>
  <si>
    <t>CEAZA - Desalinización y efecto en los servicios ecosistemicos marinos Desemar Coquimbo (40064880-0)</t>
  </si>
  <si>
    <t>INIA - Hidroponía, una alternativa para la AFC ante la sequía (40064858-0)</t>
  </si>
  <si>
    <t>Universidad Católica del Norte - Nanocompuestos: terapia y prevención de cáncer de piel (40064890-0)</t>
  </si>
  <si>
    <t>Universidad Católica del Norte - Algas marinas regionales con potencial antidiabético (40064892-0)</t>
  </si>
  <si>
    <t>INIA - Clones de vides pisqueras resistentes a sequia (40064893-0)</t>
  </si>
  <si>
    <t>Universidad Católica del Norte - Productos de copao en el tratamiento de demencia (40064894-0)</t>
  </si>
  <si>
    <t>Centro del Agua para Zonas Áridas y Semiárida - Aguas residuales: Sostenibilidad en industria del pisco (40064896-0)</t>
  </si>
  <si>
    <t>CAZALAC</t>
  </si>
  <si>
    <t>INIA - Mejoramiento de la producción de uvas pisqueras de pequeños agricultores (40057842-0)</t>
  </si>
  <si>
    <t>100</t>
  </si>
  <si>
    <t>CONSTRUCCIÓN OBRAS DE URBANIZACIÓN BÁSICA LA HIGUERA</t>
  </si>
  <si>
    <t>CONSTRUCCION ALCANTARILLADO Y SOLUCIONES SANITARIA EL ARENAL, VICUÑA</t>
  </si>
  <si>
    <t>CONSTRUCCION OBRAS DE URBANIZACION LOCALIDAD EL TRAPICHE, OVALLE</t>
  </si>
  <si>
    <t>MODIFICACIÓN DE CONVENIO</t>
  </si>
  <si>
    <t>CONSTRUCCION OBRAS DE URBANIZACION BASICA PUNTA COLORADA, LA HIGUERA</t>
  </si>
  <si>
    <t>9636 - 9830</t>
  </si>
  <si>
    <t>NORMALIZACIÓN SOLUCIONES SANITARIAS Y URBANIZACIÓN, CAIMANES, COMUNA DE LOS VILOS</t>
  </si>
  <si>
    <t>CONSTRUCCION URBANIZACION LOCALIDAD DE SAN AGUSTIN, SALAMANCA</t>
  </si>
  <si>
    <t>8.156 - 13.360</t>
  </si>
  <si>
    <t>CONSTRUCCION OBRAS DE URBANIZACIÓN, LOCALIDAD LAS RAMADAS, PUNITAQUI</t>
  </si>
  <si>
    <t>ADJUDICACIÓN</t>
  </si>
  <si>
    <t>CONSTRUCCION RED ALCANTARILLADO Y MEJ. A. POTABLE Y SERV. BASICOS, SECTOR EL SAUCE, COQUIMBO</t>
  </si>
  <si>
    <t>CONSTRUCCIÓN SOLUCIONES SANITARIAS RECOLETA, OVALLE</t>
  </si>
  <si>
    <t>FONDO REGIONAL DE INICIATIVA LOCAL (FRIL)</t>
  </si>
  <si>
    <t>7756 / 7777</t>
  </si>
  <si>
    <t>MUNIPALIDADES</t>
  </si>
  <si>
    <t>211</t>
  </si>
  <si>
    <t>SUBSECRETARÍA DE TELECOMUNICACIONES - Conectividad de Telecomunicaciones en los Territorios PIRDT Primera Etapa (30118718-0)</t>
  </si>
  <si>
    <t>SUBSECRETARÍA DE TELECOMUNICACIONES</t>
  </si>
  <si>
    <t>409</t>
  </si>
  <si>
    <t>Universidad de Chile - Denominación de origen del queso de cabra de Coquimbo (40014358-0)</t>
  </si>
  <si>
    <t>UNIVERSIDAD DE CHILE</t>
  </si>
  <si>
    <t>410</t>
  </si>
  <si>
    <t>Universidad de La Serena - Mapas de reservas de aguas subterráneas en el Limarí (40014269-0)</t>
  </si>
  <si>
    <t>417</t>
  </si>
  <si>
    <t>Universidad de La Serena - Innovación tecnológica para la atención en el SRCEI (40014503-0)</t>
  </si>
  <si>
    <t>430</t>
  </si>
  <si>
    <t>Servicio de Salud Coquimbo - Capacitación becas médicos (40014432-0)</t>
  </si>
  <si>
    <t>432</t>
  </si>
  <si>
    <t>INDESPA - Fomento productivo para el desarrollo de la pesca artesanal (40009309-0)</t>
  </si>
  <si>
    <t>INDESPA</t>
  </si>
  <si>
    <t>433</t>
  </si>
  <si>
    <t>CORFO - Fortalecimiento de las capacidades de innovación (40029266-0)</t>
  </si>
  <si>
    <t>CORFO</t>
  </si>
  <si>
    <t>Universidad de La Serena - Plataforma para la gestión de la seguridad de riego (40040997-0)</t>
  </si>
  <si>
    <t>Universidad de La Serena - Transferencia de BPGH y auditorías hídricas (40040998-0)</t>
  </si>
  <si>
    <t>Universidad de La Serena - Observatorio para servicios sanitarios rurales (40041008-0)</t>
  </si>
  <si>
    <t>Universidad de La Serena - Sustentabilidad hídrica para áreas de secano (40041011-0)</t>
  </si>
  <si>
    <t>Universidad de La Serena - Los cielos oscuros de la región de Coquimbo (40041014-0)</t>
  </si>
  <si>
    <t>Universidad de La Serena - Astronomía cultural para la promoción del astroturismo (40041015-0)</t>
  </si>
  <si>
    <t>Universidad de La Serena - Unidades productivas cabra criolla y cárnicos en Canela (40041019-0)</t>
  </si>
  <si>
    <t>Universidad de Chile - Energía solar: Soluciones globales para problemas locales (40041035-0)</t>
  </si>
  <si>
    <t>Universidad de Chile - Riego inteligente agricultura 4.0 productividad frutales (40041156-0)</t>
  </si>
  <si>
    <t>Universidad de La Serena - Agricultura Inteligente para mejorar la productividad (40041158-0)</t>
  </si>
  <si>
    <t>Universidad de La Serena - Lupino una alternativa ecológica para la agricultura (40041162-0)</t>
  </si>
  <si>
    <t>Universidad de La Serena - SOLTEC WATER APPs para administradores del agua rural (40041168-0)</t>
  </si>
  <si>
    <t>PROCHILE - Competitividad y promoción comercial de la categoría pisco (40043075-0)</t>
  </si>
  <si>
    <t>PROCHILE</t>
  </si>
  <si>
    <t>452</t>
  </si>
  <si>
    <t>CORFO - Innovación social en la región de Coquimbo (40041885-0)</t>
  </si>
  <si>
    <t>CONAF - Enfoque de manejo sustentable de la tierra en la región de Coquimbo (40036815-0)</t>
  </si>
  <si>
    <t>CONAF</t>
  </si>
  <si>
    <t>Subsecretaria Minería - Desarrollo sostenible de la minería de menor escala de la Región de Coquimbo (40036472-0)</t>
  </si>
  <si>
    <t>MINERÍA</t>
  </si>
  <si>
    <t>SUBSECRETARÍA DE MINERIA</t>
  </si>
  <si>
    <t>Universidad de La Serena - Equipamiento construcción y adquisición de equipamiento científico para el Laboratorio SATREP (40056103-0)</t>
  </si>
  <si>
    <t>SERCOTEC - Ruta Sostenible Región de Coquimbo (40055713-0)</t>
  </si>
  <si>
    <t>SERCOTEC</t>
  </si>
  <si>
    <t>462</t>
  </si>
  <si>
    <t>SERCOTEC - Desarrollo de MYPES, emprendedores y grupos empresariales (40046475-0)</t>
  </si>
  <si>
    <t>CORFO - Apoyo al desarrollo sostenible del territorio zonas rezagadas (40053081-0)</t>
  </si>
  <si>
    <t>CORFO - Recuperación y promoción de la sustentabilidad de MIPYMES (40039511-0)</t>
  </si>
  <si>
    <t>CORFO - Apoyo al desarrollo sostenible de las empresas regionales (40047555-0)</t>
  </si>
  <si>
    <t>466</t>
  </si>
  <si>
    <t>SERNATUR - Fortalecimiento, competitividad y desarrollo sustentable sector turismo (40045727-0)</t>
  </si>
  <si>
    <t>Universidad de La Serena - Transformación digital en la gestión portuaria (40059262-0)</t>
  </si>
  <si>
    <t>Universidad de La Serena - Investigación botryticida natural contra la pudrición gris en vides (40059261-0)</t>
  </si>
  <si>
    <t>Universidad de La Serena - Investigación desarrollo de malla para atrapanieblas eficiente (40059256-0)</t>
  </si>
  <si>
    <t>Universidad de Chile - Sanidad en ganado caprino, una mirada hacia el futuro (40059264-0)</t>
  </si>
  <si>
    <t>SERCOTEC - Emprendimiento Regional (40058940-0)</t>
  </si>
  <si>
    <t>SENADIS - Capacitación escuela de emprendimiento de PCD y cuidadores/as de la Región de Coquimbo (40057561-0) ZR</t>
  </si>
  <si>
    <t>SENADIS</t>
  </si>
  <si>
    <t>SAG - Saneamiento sanitario productivo crianceros Coquimbo (40047389-0)</t>
  </si>
  <si>
    <t>SAG</t>
  </si>
  <si>
    <t>Universidad de La Serena - Transferencia Tecnológica Operacional SSR Coquimbo (40064862-0)</t>
  </si>
  <si>
    <t>Universidad de La Serena - Herramientas para la sustentabilidad de aguas subterraneas (40064864-0)</t>
  </si>
  <si>
    <t>Universidad de La Serena - Invernadero inteligente para la reconversión agrícola (40064868-0)</t>
  </si>
  <si>
    <t>Universidad de La Serena - Integración operacional hídrica para OUA INOPHI (40064869-0)</t>
  </si>
  <si>
    <t>Universidad de La Serena - Sistema integral de proyecciones cuencas Coquimbo (40064871-0)</t>
  </si>
  <si>
    <t>Universidad Tecnológica Metropolitana - Piloto de re-forestación con recuperación de suelos, producción de forrajeo (40058908-0)</t>
  </si>
  <si>
    <t>RECURSOS NATURALES Y MEDIO AMBIDETE</t>
  </si>
  <si>
    <t>UTEM</t>
  </si>
  <si>
    <t>SERNATUR - Fortalecimiento actividad turística para el destino de zonas rezagadas Elqui Limarí (40046616-0)</t>
  </si>
  <si>
    <t>SERCOTEC - Zonas Rezagadas 2024 - 2026 (40058768-0)</t>
  </si>
  <si>
    <t>Comisión Nacional de Riego - Inversión y fomento al riego OUAS (40054846-0)</t>
  </si>
  <si>
    <t>COMISIÓN NACIONAL DE RIEGO (CNR)</t>
  </si>
  <si>
    <t>INDESPA - Desarrollo y fomento productivo de la pesca artesanal región de Coquimbo (40068031-0)</t>
  </si>
  <si>
    <t>INIA - TRANSFERENCIA PLAN FORTALECIMIENTO SOCIO PRODUCTIVO DE LA ACTIVIDAD CAPRINA PGZTR IV REGIÓN (ZR)</t>
  </si>
  <si>
    <t>INIA - TRANSFERENCIA MODELO DE HIDROPONÍA SOSTENIBLE PARA ZONAS REZAGADAS, REGIÓN DE COQUIMBO</t>
  </si>
  <si>
    <t>REPOSICIÓN DE CARROS MULTIPROPÓSITO PARA BOMBEROS REGIÓN DE CQBO ETAPA 1</t>
  </si>
  <si>
    <t>REPOSICIÓN DE CARROS MULTIPROPÓSITO PARA BOMBEROS REGIÓN DE CQBO ETAPA 2</t>
  </si>
  <si>
    <t>JUNTA NACIONAL DE BOMBEROS</t>
  </si>
  <si>
    <t>SANEAMIENTO SANITARIO PRODUCTIVO CRIANCERO COQUIMBO 2025 – 2026</t>
  </si>
  <si>
    <t>Fondo Regional para la Productividad y el Desarrollo SIN DISTRIBUIR</t>
  </si>
  <si>
    <t>477</t>
  </si>
  <si>
    <t>UNIVERSIDAD DEL ALBA - RELACIÓN ENTRE CARIES INFANTIL Y FLORA BACTERIANA ORAL (CÓDIGO BIP 40075849-0)</t>
  </si>
  <si>
    <t>UNIVERSIDAD DEL ALBA</t>
  </si>
  <si>
    <t>478</t>
  </si>
  <si>
    <t>CENTRO DE ESTUDIOS AVANZADOS EN ZONAS ÁRIDAS - ANTICIPANDO EL FUTURO COSTERO EN LA REGIÓN DE COQUIMBO (CÓDIGO BIP 40075844-0)</t>
  </si>
  <si>
    <t>479</t>
  </si>
  <si>
    <t>UNIVERSIDAD CATÓLICA DEL NORTE - FORTALECIMIENTO PRODUCTIVO DE GRANJAS MARINAS EN AMERB (CÓDIGO BIP 40075857-0)</t>
  </si>
  <si>
    <t>488</t>
  </si>
  <si>
    <t>UNIVERSIDAD DE LA SERENA - METODOLOGÍA DE ASIGNACIÓN DE AGUA PARA CAS (CÓDIGO BIP 40075862-0)</t>
  </si>
  <si>
    <t>489</t>
  </si>
  <si>
    <t>UNIVERSIDAD DE LA SERENA - RESIDUOS DE FRUTOS CÍTRICOS: DESARROLLO DE BIOPRODUCTOS (CÓDIGO BIP 40075858-0)</t>
  </si>
  <si>
    <t>490</t>
  </si>
  <si>
    <t>UNIVERSIDAD DE LA SERENA - FUNGINUTRITIVA: INNOVANDO DESDE EL REINO FUNGI (CÓDIGO BIP 40075853-0)</t>
  </si>
  <si>
    <t>480</t>
  </si>
  <si>
    <t>UNIVERSIDAD CATÓLICA DEL NORTE - INTELIGENCIA TERRITORIAL PARA LA EMPLEABILIDAD REGIONAL (CÓDIGO BIP 40075860-0)</t>
  </si>
  <si>
    <t>481</t>
  </si>
  <si>
    <t>UNIVERSIDAD CATÓLICA DEL NORTE - PUESTA EN VALOR DE LA FAUNA ACOMPAÑANTE DE LA PESCA (CÓDIGO BIP 40075859-0)</t>
  </si>
  <si>
    <t>491</t>
  </si>
  <si>
    <t>UNIVERSIDAD DE LA SERENA - SISTEMA DE GESTIÓN Y MONITOREO DE CAUDALES PARA OUA (CÓDIGO BIP 40075863-0)</t>
  </si>
  <si>
    <t>482</t>
  </si>
  <si>
    <t>UNIVERSIDAD CATÓLICA DEL NORTE - TECNOLOGÍA Y CAPITAL HUMANO PARA EL AGRO SUSTENTABLE (CÓDIGO BIP 40075876-0 )</t>
  </si>
  <si>
    <t>483</t>
  </si>
  <si>
    <t>UNIVERSIDAD CENTRAL - IA Y HABILIDADES PENSAMIENTO EN PROFESORES DE SECUNDARIA (CÓDIGO BIP 40075865-0)</t>
  </si>
  <si>
    <t xml:space="preserve">EDUCACIÓN </t>
  </si>
  <si>
    <t>UNIVERSIDAD CENTRAL</t>
  </si>
  <si>
    <t>484</t>
  </si>
  <si>
    <t>UNIVERSIDAD CATÓLICA DEL NORTE - ECONOMÍA CIRCULAR: VALORIZACIÓN DE RESIDUOS PISQUEROS (CÓDIGO BIP 40075874-0)</t>
  </si>
  <si>
    <t>492</t>
  </si>
  <si>
    <t>UNIVERSIDAD DE LA SERENA - FUNGIMATERIALES INNOVANDO EN CREACIÓN DE BIOMATERIALES (CÓDIGO BIP 40075882-0)</t>
  </si>
  <si>
    <t>485</t>
  </si>
  <si>
    <t>CENTRO DE ESTUDIOS AVANZADOS EN ZONAS ÁRIDAS - PRONÓSTICO DE TEMPORADA PARA AGUAS SUBTERRÁNEAS (CÓDIGO BIP 40075878-0)</t>
  </si>
  <si>
    <t>493</t>
  </si>
  <si>
    <t>UNIVERSIDAD DE LA SERENA - METODOLOGÍA DE PRODUCTIVIDAD DEL AGUA EN FRUTICULTURA (CÓDIGO BIP 40075881-0)</t>
  </si>
  <si>
    <t>487</t>
  </si>
  <si>
    <t>UNIVERSIDAD CATÓLICA DEL NORTE - CRONONUTRICIÓN: APRENDE MEJOR CON HÁBITOS SALUDABLES (CÓDIGO BIP 40075886-0)</t>
  </si>
  <si>
    <t>UNIVERSIDAD CATÓLICA DEL NORTE - FORMACIÓN Y GOBERNANZA PARA EL TURISMO SOSTENIBLE (CÓDIGO BIP 40075888-0)</t>
  </si>
  <si>
    <t>CENTRO AQUAPACIFICO - SEMILLERO ACUÍCOLA SOSTENIBILIDAD DESARROLLO REGIONAL (CÓDIGO BIP 40075884-0)</t>
  </si>
  <si>
    <t>CENTRO AQUAPACIFICO</t>
  </si>
  <si>
    <t>CENTRO DE ESTUDIOS AVANZADOS EN ZONAS ÁRIDAS - CAÑONES SUBMARINOS DEL ARCHIPIÉLAGO DE HUMBOLDT (CÓDIGO BIP 40075889-0)</t>
  </si>
  <si>
    <t>UNIVERSIDAD CATÓLICA DEL NORTE - OBSERVATORIO DE INVESTIGACIÓN EN ENFERMEDADES DEL BUCEO (CÓDIGO BIP 40075891-0)</t>
  </si>
  <si>
    <t>UNIVERSIDAD CENTRAL - CENTRO SENSORIAL UCEN: HUMANIZACIÓN Y EQUIDAD REGIONAL (CÓDIGO BIP 40075893-0)</t>
  </si>
  <si>
    <t>UNIVERSIDAD CENTRAL - VALORIZACIÓN DE RELAVES ABANDONADOS EN COQUIMBO (CÓDIGO BIP 40075890-0)</t>
  </si>
  <si>
    <t>494</t>
  </si>
  <si>
    <t>UNIVERSIDAD DE LA SERENA - VALORIZACIÓN DE RESIDUOS DE OSTIÓN EN PRODUCTOS DECALCIO (CÓDIGO BIP 40075894-0)</t>
  </si>
  <si>
    <t>UNIVERSIDAD CATÓLICA DEL NORTE - TRANSFERENCIA TECNOLÓGICA ACUÍCOLA BASADA EN BIOFLOC (CÓDIGO BIP 40075895-0)</t>
  </si>
  <si>
    <t>495</t>
  </si>
  <si>
    <t>UNIVERSIDAD CENTRAL - MODELOS SOSTENIBLES PARA COOPERATIVAS AGROALIMENTARIAS (CÓDIGO BIP 40075896-0)</t>
  </si>
  <si>
    <t>496</t>
  </si>
  <si>
    <t>CENTRO TECNOLÓGICO EN INNOVACIÓN PARA LA INDU - DEL PROTOTIPO AL MERCADO MODELO DE TRANSFERENCIA (CÓDIGO BIP 40075899-0)</t>
  </si>
  <si>
    <t>CENTRO TECNOLÓGICO EN INNOVACIÓN PARA LA INDU</t>
  </si>
  <si>
    <t>497</t>
  </si>
  <si>
    <t>PONTIFICIA UNIVERSIDAD CATÓLICA DE VALPARAISO - CHOAPAAGRORESILIENTE: TECNOLOGÍAS PARA AGRICULTURA (CÓDIGO BIP 40075898-0)</t>
  </si>
  <si>
    <t>498</t>
  </si>
  <si>
    <t>CEDUC UCN - INNPULSA TP COQUIMBO (CÓDIGO BIP 40075900-0)</t>
  </si>
  <si>
    <t>CEDUC UCN</t>
  </si>
  <si>
    <t>499</t>
  </si>
  <si>
    <t>UNIVERSIDAD CATÓLICA DEL NORTE - TECNOLOGÍA Y SOSTENIBILIDAD PARA MIPYMES AGRÍCOLAS (CÓDIGO BIP 40075901-0)</t>
  </si>
  <si>
    <t>500</t>
  </si>
  <si>
    <t>FUNDACIÓN PARA EL DESARROLLO FRUTÍCOLA - TECNOLOGÍA MONITOREO TRAMPAS MOSCA DE LA FRUTA (CÓDIGO BIP 40075903-0)</t>
  </si>
  <si>
    <t>FUNDACIÓN PARA EL DESARROLLO FRUTÍCOLA</t>
  </si>
  <si>
    <t>SERVICIO NACIONAL DE PESCA Y ACUICULTURA - FISCALIZACIÓN INTELIGENTE EN PESQUERÍAS ESTRATÉGICAS (CÓDIGO BIP 40075904-0)</t>
  </si>
  <si>
    <t>SERVICIO NACIONAL DE PESCA Y ACUICULTURA</t>
  </si>
  <si>
    <t>TRANSFERENCIA A FORTALECIMIENTO Y DESARROLLO SUSTENTABLE PARA LA COMPETITIVIDAD DE LA AFCI</t>
  </si>
  <si>
    <t>REPOSICION UNIDAD CONTRA INCENDIO MULTIPROPOSITO PESADO PARA EL CUERPO DE BOMBEROS DE LA SERENA.</t>
  </si>
  <si>
    <t>ANÁLISIS OBTENCIÓN DE SOLUCIONES DE COBALTO Y HIERRO DESDE RELAVES MINEROS</t>
  </si>
  <si>
    <t>CAPACITACIÓN INTERNALIZACIÓN II, ZONAS REZAGADAS, REGIÓN DE COQUIMBO</t>
  </si>
  <si>
    <t>ADQUISICION DE SIMULADOR MÓVIL PARA BOMBEROS DE LA REGIÓN DE COQUIMBO</t>
  </si>
  <si>
    <t>SANEAMIENTO PEAJE VERANADAS ARGENTINAS 2025-2026</t>
  </si>
  <si>
    <t>SEREMI DE AGRICULTURA</t>
  </si>
  <si>
    <t>ADQUISICION VEHICULO TRASLADO DE PACIENTES DIALIZADOS, COMUNA DE SALAMANCA</t>
  </si>
  <si>
    <t>SALU</t>
  </si>
  <si>
    <t>POR DESIGNAR</t>
  </si>
  <si>
    <t>S/ CÓDIGO</t>
  </si>
  <si>
    <t>BOMBEROS SIN DISTRIBUIR</t>
  </si>
  <si>
    <t>FONDO DE APOYO AL TRANSPORTE PÚBLICO Y LA CONECTIVIDAD REGIONAL (SIN DISTRIBUIR)</t>
  </si>
  <si>
    <t>34</t>
  </si>
  <si>
    <t>DEUDA FLOTANTE</t>
  </si>
  <si>
    <t>FRIL</t>
  </si>
  <si>
    <t xml:space="preserve"> CODIGO </t>
  </si>
  <si>
    <t>GASTO 2026</t>
  </si>
  <si>
    <t>125</t>
  </si>
  <si>
    <t>CONSTRUCCION PARADERO DE BUSES DE HORCÓN, PAIHUANO.</t>
  </si>
  <si>
    <t>MEJORAMIENTO SISTEMA ALCANTARILLADO LOTEO NUEVO AMANECER, PZG</t>
  </si>
  <si>
    <t>CONSTRUCCIÓN ESTACIÓN MEDICO RURAL DE CERRILLOS POBRES, COMUNA DE OVALLE.</t>
  </si>
  <si>
    <t>MEJORAMIENTO DE ESPACIOS PÙBLICOS VARIOS SECTORES, COMUNA DE PUNITAQUI.</t>
  </si>
  <si>
    <t>MEJORAMIENTO VARIOS ESPACIOS PUBLICOS DE RECREACION, COQUIMBO</t>
  </si>
  <si>
    <t>MEJORAMIENTO INTEGRAL DE ACCESO PONIENTE, COMUNA DE VICUÑA</t>
  </si>
  <si>
    <t>CONSTRUCCION ESTACION MEDICO RURAL QUEBRADA DE TALCA, COMUNA DE LA SERENA</t>
  </si>
  <si>
    <t>CONSTRUCCION SKATE PARK DE TIERRAS BLANCAS, COMUNA DE COQUIMBO</t>
  </si>
  <si>
    <t>CONSTRUCCION PLAZA DOMINGO SANTA MARÍA, ANDACOLLO</t>
  </si>
  <si>
    <t>MEJORAMIENTO PLAZA CIUDAD DE LA SERENA, COMUNA DE ANDACOLLO</t>
  </si>
  <si>
    <t>CONSTRUCCION PLAZA DE JUEGOS DE LAS PIRCAS, CANELA</t>
  </si>
  <si>
    <t>CONSTRUCCION ALUMBRADO PÚBLICO EN CICLOVÍA TRAMO AV.CIRCUNVALACIÓN CON POBLACIÓN ARIZTÍA,OVALLE</t>
  </si>
  <si>
    <t>CONSTRUCCION ALUMBRADO PÚBLICO EN CICLOVÍA TRAMO AV.CIRCUNVALACIÓN CON PROLONGACIÓN BENAVENTE,OVALLE.</t>
  </si>
  <si>
    <t>HABILITACION CENTRO DE ATENCIÓN CIUDADANA PICHASCA</t>
  </si>
  <si>
    <t>CONSTRUCCION CENTRO COMUNITARIO ESTACIÓN MÉDICO RURAL, EL MANZANO, ANDACOLLO</t>
  </si>
  <si>
    <t>AMPLIACION ESTACIÓN MEDICO RURAL LA ESTRELLA, LA SERENA</t>
  </si>
  <si>
    <t>MEJORAMIENTO MULTICANCHA POBLACIÓN GABRIELA MISTRAL</t>
  </si>
  <si>
    <t>CONSTRUCCION PLAZA MEMORIAL FERROVIARIO COVICO, COQUIMBO</t>
  </si>
  <si>
    <t>CONSERVACION PUENTE SECTOR LA RINCONADA DE PAIHUANO</t>
  </si>
  <si>
    <t>CONSTRUCCIÓN JARDÍN INFANTIL QUELÉN ALTO, COMUNA DE SALAMANCA</t>
  </si>
  <si>
    <t>CONSTRUCCIÓN SEDE SOCIAL COMUNITARIA AJIAL DE QUILES, PUNITAQUI</t>
  </si>
  <si>
    <t>AMPLIACIÓN DE ALUMBRADO PÚBLICO SECTOR CANCHA VIEJA, LA HIGUERA</t>
  </si>
  <si>
    <t>CONSTRUCCIÓN BAÑOS PÚBLICOS EN PLAZA DE ARMAS, LOS VILOS</t>
  </si>
  <si>
    <t>MEJORAMIENTO ESPACIO PÚBLICO ACCESO A CEMENTERIO MUNICIPAL, COMUNA DE ILLAPEL</t>
  </si>
  <si>
    <t>CONSTRUCCIÓN SEDE COMUNITARIA PISCO ELQUI, PAIHUANO</t>
  </si>
  <si>
    <t>REPOSICION DE LUMINARIAS POBLACION CARMELITANA, MAGALLANES MOURE Y VISTA HERMOSA, OVALLE</t>
  </si>
  <si>
    <t>CONSERVACION TECHADO LICEO BICENTENARIO DE EXCELENCIA MISTRALIANO, COMUNA DE PAIHUANO</t>
  </si>
  <si>
    <t>AMPLIACION SEDE SOCIAL VILLA AGRICOLA, OVALLE</t>
  </si>
  <si>
    <t>CONSTRUCCION PLAZA TEGUALDA, LOS VILOS</t>
  </si>
  <si>
    <t>CONSTRUCCION MULTICANCHA VILLORIO SERON, RIO HURTADO</t>
  </si>
  <si>
    <t>CONSTRUCCION ESTACION MEDICO RURAL DE COLLIGUAY, SALAMANCA</t>
  </si>
  <si>
    <t>CONSTRUCCION SEDE SOCIAL VILLA EL ESTERO, PUNITAQUI</t>
  </si>
  <si>
    <t>MEJORAMIENTO ESPACIO COMUNITARIO VILLA TAMAYA, PUNITAQUI</t>
  </si>
  <si>
    <t>ADQUISICION E INSTALACION DE LUMINARIAS FOTOVOLTAICAS CAMINO ACCESO RUTA D-345, LOCALIDAD DE GUALLIGUAICA, VICUÑA</t>
  </si>
  <si>
    <t>CONSTRUCCION CANCHA DE PASTO SINTETICO LA CORTADERA, CANELA</t>
  </si>
  <si>
    <t>CONSTRUCCION SEDE CLUB DEPORTIVO UNIÓN TRAPICHE, COMUNA DE LA HIGUERA</t>
  </si>
  <si>
    <t>CONSTRUCCION CANCHA DE PASTO SINTETICO EL TOME, CANELA</t>
  </si>
  <si>
    <t>MEJORAMIENTO MULTICANCHA CUZ CUZ, ILLAPEL</t>
  </si>
  <si>
    <t>MEJORAMIENTO BARRIO MATADERO, COMUNA DE ANDACOLLO</t>
  </si>
  <si>
    <t>MEJORAMIENTO PLAZA SALVADOR ALLENDE DE TIERRAS BLANCAS, COQUIMBO</t>
  </si>
  <si>
    <t>MEJORAMIENTO Y AMPLIACION MODULO DE ADM Y CAMARINES PARQUE PEDRO DE VALDIVIA, LA SERENA</t>
  </si>
  <si>
    <t>CONSTRUCCION PAVIMENTACION CALLE EL SANTUARIO DE LA ISLA, COMBARBALA</t>
  </si>
  <si>
    <t>REPOSICION SEDE ADULTO MAYOR LOS CHOROS, LA HIGUERA</t>
  </si>
  <si>
    <t>MEJORAMIENTO AREA VERDE VILLA PUEBLO NUEVO, COMUNA DE PUNITAQUI</t>
  </si>
  <si>
    <t>MEJORAMIENTO PLAZOLETA EL HIGUERAL E INSTALACION LUMINARIAS PLAZA EL PERAL, COMUNA PUNTAQUI</t>
  </si>
  <si>
    <t>MEJORAMIENTO PLAZA 21 DE MAYO LOS VILOS</t>
  </si>
  <si>
    <t>MEJORAMIENTO ALUMBRADO PÚBLICO EN CALLES, PASAJES EN DIVERSOS SECTORES DE LA COMUNA, CANELA</t>
  </si>
  <si>
    <t>CONSTRUCCIÓN ALUMBRADO PÚBLICO EN DIVERSAS LOCALIDADES, COMUNA DE LA HIGUERA</t>
  </si>
  <si>
    <t>CONSTRUCCIÓN Y PAVIMENTACIÓN PUENTE VISTA HERMOSA, MONTE PATRIA</t>
  </si>
  <si>
    <t>MEJORAMIENTO PAVIMENTACIÓN DE CALZADAS, VEREDAS Y AGUAS LLUVIAS CALLES 1,2 Y 4, POBLACIÓN MONTEGABRIELA, MONTEGRANDE, COMUNA PAIHUANO</t>
  </si>
  <si>
    <t>CONSTRUCCIÓN SEDE GAVILÁN DE PANGUESILLO, COMUNA DE SALAMANCA</t>
  </si>
  <si>
    <t>CONSTRUCCIÓN CUBIERTAS JUEGOS INFANTILES, VICUÑA</t>
  </si>
  <si>
    <t>MEJORAMIENTO PLAZA VILLA SAN PEDRO EL GUINDO, COMUNA DE OVALLE</t>
  </si>
  <si>
    <t>HABILITACION ESPACIO PÚBLICO FAUSTINO SARMIENTO, VICUÑA</t>
  </si>
  <si>
    <t>CONSTRUCCION CANCHA DE PASTO SINTETICO MINCHA NORTE, CANELA</t>
  </si>
  <si>
    <t>CONSTRUCCION DE LUMINARIAS SOLARES, COMUNA DE RIO HURTADO</t>
  </si>
  <si>
    <t>MEJORAMIENTO ESPACIOS DE RECREACION CASINO LAS BREAS</t>
  </si>
  <si>
    <t>MEJORAMIENTO PLAZA CENTRAL PUNTA DE CHOROS</t>
  </si>
  <si>
    <t>MEJORAMIENTO PLAZA PASEO CENTRAL, COMUNA DE ILLAPEL</t>
  </si>
  <si>
    <t>CONSTRUCCION MULTICANCHA VILLA EL ESFUERZO III</t>
  </si>
  <si>
    <t>CONSTRUCCION TECHADO MULTICANCHA CLUB DEPORTIVO UNION LAS TAZAS, CANELA</t>
  </si>
  <si>
    <t>MEJORAMIENTO PLAZOLETA MALLACURA, COMUNA DE ILLAPEL</t>
  </si>
  <si>
    <t>MEJORAMIENTO ALUMBRADO PUBLICO SECTOR EL QUISCAL, COMUNA DE OVALLE</t>
  </si>
  <si>
    <t>MEJORAMIENTO DE ELEMENTOS DE SEGURIDAD EN PUEBLO VIEJO Y EL HIGUERAL COMUNA DE PUNITAQUI</t>
  </si>
  <si>
    <t>MEJORAMIENTO PLAZA INDEPENDENCIA , LA ANTENA, LA SERENA</t>
  </si>
  <si>
    <t>CONSTRUCCION EXTENSION DE RED ALUMBRADO PUBLICO, VARIOS SECTORES 2024</t>
  </si>
  <si>
    <t>INSTALACIÓN LUMINARIAS EN VARIAS LOCALIDADES DE COMBARBALÁ</t>
  </si>
  <si>
    <t>MEJORAMIENTO PASAJE Y ESCALERA TALCAHUANO LOS VILOS, COMUNA DE LOS VILOS</t>
  </si>
  <si>
    <t>HABILITACION ESPACIO RECREACIONAL PARQUE URBANO EL PALQUI</t>
  </si>
  <si>
    <t>MEJORAMIENTO MULTICANCHAS VARIOS SECTORES</t>
  </si>
  <si>
    <t>MEJORAMIENTO ESPACIO PÚBLICO, PASEO BALMACEDA, PAIHUANO, COMUNA DE PAIHUANO</t>
  </si>
  <si>
    <t>CONSTRUCCION CANCHA SINTÉTICA, CLUB DEPORTIVO LAS PARCELAS, COMBARBALÁ</t>
  </si>
  <si>
    <t>MEJORAMIENTO RECINTO MUNICIPAL PICHASCA</t>
  </si>
  <si>
    <t>MEJORAMIENTO ESPACIO PUBLICO GABRIELA MISTRAL</t>
  </si>
  <si>
    <t>MEJORAMIENTO PORTAL DE ACCESO PAIHUANO, COMUNA DE PAIHUANO</t>
  </si>
  <si>
    <t>CONSTRUCCIÓN PLAZA PASEO DE LOS SUEÑOS, PUNTA MIRA SUR, COQUIMBO</t>
  </si>
  <si>
    <t>MEJORAMIENTO ÃREAS COMUNITARIAS SECTOR PARTE ALTA, COQUIMBO.</t>
  </si>
  <si>
    <t>CONSTRUCCION SEDE COMUNITARIA LAMBERT, LA SERENA</t>
  </si>
  <si>
    <t>CONSTRUCCION SEÑALETICAS CALLES COMUNA DE ANDACOLLO</t>
  </si>
  <si>
    <t>REPOSICION ESTACIONES MEDICOS RURALES DE LA COMUNA DE OVALLE</t>
  </si>
  <si>
    <t>CONSTRUCCION REFUGIOS PEATONALES LOCOMOCIÓN COLECTIVA, ANDACOLLO</t>
  </si>
  <si>
    <t>MEJORAMIENTO PLAZA LOCALIDAD DE CHAPILCA, VICUÑA</t>
  </si>
  <si>
    <t>INSTALACION LUMINARIAS LED CON GANCHOS EN SECTORES RURALES DE COMBARBALA</t>
  </si>
  <si>
    <t>CONSTRUCCIÓN RED ALUMBRADO PÚBLICO Y LUMINARIAS SOLARES VARIOS SECTORES, ANDACOLLO</t>
  </si>
  <si>
    <t>CONSTRUCCIÓN CANCHA DE PASTO SINTÉTICO EL TRAPICHE</t>
  </si>
  <si>
    <t>MEJORAMIENTO PLAZOLETA SAN MARCOS VIEJO</t>
  </si>
  <si>
    <t>MEJORAMIENTO ÁREA VERDE CALLE GUAYACANES, HUATULAME, MONTE PATRIA</t>
  </si>
  <si>
    <t>CONSTRUCCIÓN PAVIMENTOS CALLES LA UNIÓN, LOS LITRES Y LOS JAZMINES, COMUNA DE MONTE PATRIA</t>
  </si>
  <si>
    <t>MEJORAMIENTO CALLE TUCAPEL, ENTRE AV. COSTANERA Y CALLE ELICURA, LOS VILOS</t>
  </si>
  <si>
    <t>CONSTRUCCIÓN PARADEROS INTERURBANOS, COMUNA DE LOS VILOS</t>
  </si>
  <si>
    <t>CONSTRUCCIÓN CALLE LOS ÁLAMOS SECTOR LAS MAJADITAS, COMUNA DE ILLAPEL</t>
  </si>
  <si>
    <t>MEJORAMIENTO Y URBANIZACIÓN CALLES CUZ CUZ – MILLAHUE – MAURO, COMUNA DE ILLAPEL</t>
  </si>
  <si>
    <t>CONSTRUCCIÓN PAVIMENTACIÓN AVDA. FERROVIARIA, CIUDAD DE MONTE PATRIA</t>
  </si>
  <si>
    <t>MEJORAMIENTO ACCESO QUILIMARÍ COMUNA DE LOS VILOS</t>
  </si>
  <si>
    <t>MEJORAMIENTO ESPACIOS PÚBLICOS SECTOR SUR, COMUNA DE LA SERENA.</t>
  </si>
  <si>
    <t>337.116 </t>
  </si>
  <si>
    <t>MEJORAMIENTO ESPACIOS PÚBLICOS SECTORES LAS COMPAÑÍAS Y LA ANTENA, COMUNA DE LA SERENA.</t>
  </si>
  <si>
    <t>MEJORAMIENTO SEDE SOCIAL Y ÁREA VERDE LOCALIDAD VILLA EL ARRAYÁN.</t>
  </si>
  <si>
    <t>MEJORAMIENTO CANCHA DE PATINAJE -HOCKEY CON CUBIERTA, CAMARINES, GRADERÍAS Y ÁREA VERDE, VICUÑA.</t>
  </si>
  <si>
    <t>310.963 </t>
  </si>
  <si>
    <t>MEJORAMIENTO INTEGRAL MULTICANCHA DE CHALINGA, COMUNA DE SALAMANCA.</t>
  </si>
  <si>
    <t>337.072 </t>
  </si>
  <si>
    <t>CONSTRUCCIÓN MIRADOR BIENVENIDO SALAMANCA, EL BOLDO, COMUNA DE SALAMANCA.</t>
  </si>
  <si>
    <t>CONSTRUCCION PAVIMENTACION CALLE CURQUE ALTO, ANDACOLLO</t>
  </si>
  <si>
    <t>CONSTRUCCION TECHADO MULTICANCHA CASUTO, ANDACOLLO</t>
  </si>
  <si>
    <t>REPOSICION SEDE COMUNITARIA EL OLIVAR, SAN JUAN, COQUIMBO</t>
  </si>
  <si>
    <t>CONSTRUCCION ESPACIO COMUNITARIO VILLA NVA. VISTA MAR, COSTA MILANO, COQUIMBO</t>
  </si>
  <si>
    <t>MEJORAMIENTO 3 PLAZAS VILLA MAESTRANZA, COQUIMBO</t>
  </si>
  <si>
    <t>MEJORAMIENTO PLAZA EL DIVISADERO, COMUNA DE PUNITAQUI</t>
  </si>
  <si>
    <t>MEJORAMIENTO PLAZA SAN ANTONIO DE LA HIGUERA</t>
  </si>
  <si>
    <t>TOTAL REGIONAL</t>
  </si>
  <si>
    <t>CONSTRUCCION EDIFICIO CONSISTORIAL DE COQUIMBO</t>
  </si>
  <si>
    <t>CONSTRUCCION JARDIN INFANTIL Y SALA CUNA LOS CHANGUITOS, COQUIMBO</t>
  </si>
  <si>
    <t>CONSTRUCCION EDIFICIO CONSISTORIAL MUNICIPALIDAD LOS VILOS</t>
  </si>
  <si>
    <t>CONSTRUCCION VIAS DE EVACUACION ZONA COSTERA LA SERENA COQUIMBO (EJECUCION)</t>
  </si>
  <si>
    <t>CONSTRUCCION CASA DE LA CULTURA COMUNAL, LOS VILOS</t>
  </si>
  <si>
    <t>CONSTRUCCION EDIFICIO CONSISTORIAL COMUNA DE LA SERENA (diseño)</t>
  </si>
  <si>
    <t>MEJORAMIENTO ESPACIOS PUBLICOS SECTOR HUAMPULLA</t>
  </si>
  <si>
    <t>CONSTRUCCION ESTADIO MUNICIPAL DE CANELA, CANELA</t>
  </si>
  <si>
    <t>HABILITACION CASA DE LA MEMORIA COMUNA DE COQUIMBO (EJECUCION)</t>
  </si>
  <si>
    <t>CONSTRUCCION CESFAM SAN ISIDRO - CALINGASTA, VICUÑA.</t>
  </si>
  <si>
    <t xml:space="preserve">REPOSICION CONSULTORIO GENERAL URBANO DE SAN JUAN </t>
  </si>
  <si>
    <t>CONSTRUCCION CESFAM II TIERRAS BLANCAS, COQUIMBO</t>
  </si>
  <si>
    <t>CONSTRUCCION III CESFAM URBANO, OVALLE</t>
  </si>
  <si>
    <t>REPOSICION ESTADIO MUNICIPAL DE COMBARBALA</t>
  </si>
  <si>
    <t>REPOSICION CES FAMILIAR, RIO HURTADO</t>
  </si>
  <si>
    <t>REST. CASA GABRIELA MISTRAL EN LAS CIAS., LA SERENA</t>
  </si>
  <si>
    <t>CONSERVACION CAMINO BASICO RUTA D-457, SAMO ALTO-ANDACOLLO, TR-ELQUI</t>
  </si>
  <si>
    <t>AMPLIACION SERVICIO MEDICO LEGAL DE LA SERENA</t>
  </si>
  <si>
    <t>RESTAURACION MONUMENTO HISTORICO CASA PIÑERA, LA SERENA (DISEÑO)</t>
  </si>
  <si>
    <t>CONSTRUCCION PASEO MIRADOR LARRAIN ALCALDE, COMUNA DE LA SERENA</t>
  </si>
  <si>
    <t>REPOSICION CUARTEL BICRIM COQUIMBO</t>
  </si>
  <si>
    <t>REPOSICION CUARTEL DE BOMBEROS DE CERRILLOS DE TAMAYA, OVALLE</t>
  </si>
  <si>
    <t>REPOSICION INSTITUTO DE REHABILITACION TELETON</t>
  </si>
  <si>
    <t>AMPLIACION EDIFICIO CONSISTORIAL DE OVALLE (DISEÑO)</t>
  </si>
  <si>
    <t>REPOSICION HOGAR MASCULINO DE PUNITAQUI</t>
  </si>
  <si>
    <t>MEJORAMIENTO CANCHA DE FUTBOL DE SERON, RIO HURTADO</t>
  </si>
  <si>
    <t>CONSERVACION PAVIMENTOS  AÑO 2017, REGION DE COQUIMBO</t>
  </si>
  <si>
    <t>DIAGNÓSTICO TRANSPORTE PÚBLICO CONURBACIÓN COQUIMBO - LA SERENA</t>
  </si>
  <si>
    <t>CONSERVACIÓN CBC RUTA D-701, SECTOR: LAS RAMADAS - EL CIÉNAGO, PUNITAQUI</t>
  </si>
  <si>
    <t>CONSTRUCCIÓN URBANIZACIÓN BÁSICA LOCALIDAD DE ALTOVALSOL, COMUNA DE LA SERENA (diseño)</t>
  </si>
  <si>
    <t>REPOSICIÓN ESCUELA BÁSICA EL CRISOL,  OVALLE</t>
  </si>
  <si>
    <t>MEJORAMIENTO CANCHA DE FUTBOL DE HURTADO</t>
  </si>
  <si>
    <t>REPOSICION COLEGIO YUNGAY DE EDUCACION ESPECIAL OVALLE (EJECUCION)</t>
  </si>
  <si>
    <t>CONSTRUCCION INTERCONEXION VIAL RUTA 41 CH-BORDE COSTERO PROV ELQUI (prefact)</t>
  </si>
  <si>
    <t>RESTAURACION IGLESIA DE SOTAQUI, COMUNA DE OVALLE (diseño)</t>
  </si>
  <si>
    <t>MEJOR. CALLE CAUPOLICAN, SECTOR CENTRO CIVICO, PUNITAQUI</t>
  </si>
  <si>
    <t>MEJOR. CAMINO ILLAPEL-CUZ CUZ, COMUNA DE ILLAPEL</t>
  </si>
  <si>
    <t>CONST. PARQUE URBANO SECTOR EL BOSQUE, LOS VILOS</t>
  </si>
  <si>
    <t>MEJOR. COMPLEJO DEPORTIVO JUAN SOLDADO, COMUNA DE LA SERENA</t>
  </si>
  <si>
    <t>MEJOR. COMPLEJO DEPORTIVO DE PICHASCA, RIO HURTADO</t>
  </si>
  <si>
    <t>MEJORAMIENTO MULTICANCHA FUNDINA, RIO HURTADO</t>
  </si>
  <si>
    <t>MEJORAMIENTO CALLE EL ESFUERZO DE PICHIDANGUI, COM. DE LOS VILOS</t>
  </si>
  <si>
    <t>AMPL. PASEO SEMIPEATONAL CALLE J.T. URMENETA, ANDACOLLO (diseño)</t>
  </si>
  <si>
    <t>MEJOR. ESPACIO PUBLICO AVDA BELTRAN AMENABAR, ANDACOLLO</t>
  </si>
  <si>
    <t>CONSTRUCCION MACRO DEPOSITO ARQUEOLOGICO  REGIONAL, REGION DE COQUIMBO (prefact)</t>
  </si>
  <si>
    <t>MEJORAMIENTO PLAZA SERGIO SILVA, LOS VILOS (diseño)</t>
  </si>
  <si>
    <t>REPOSICION POSTA DE SALUD RURAL DE LLIMPO, COMUNA DE SALAMANCA (diseño)</t>
  </si>
  <si>
    <t>REPOSICION POSTA DE SALUD RURAL DE CUNCUMEN, COMUNA DE SALAMANCA (diseño)</t>
  </si>
  <si>
    <t>CONSTRUCCION PASEO PEATONAL QUEBRADA EL CONSUELO, COMUNA DE SALAMANCA</t>
  </si>
  <si>
    <t>REPOSICION POSTA DE TAHUINCO, COM. DE SALAMANCA (diseño)</t>
  </si>
  <si>
    <t>CONSTRUCCION P.T.A.S Y RED DE ALCANTARILLADO DE CAREN, COM. DE MTE PATRIA (factib)</t>
  </si>
  <si>
    <t>CONSTRUCCION P.T.A.S Y RED DE ALCANTARILLADO DE RAPEL, COM. DE MTE PATRIA (factib)</t>
  </si>
  <si>
    <t>CONSTRUCCION P.T.A.S Y RED DE ALCANTARILLADO EL TOME, COM. DE MTE PATRIA (factib)</t>
  </si>
  <si>
    <t>MEJORAMIENTO ESPACIO PUBLICO SECTOR ALTO ILLAPEL, COM. DE ILLAPEL</t>
  </si>
  <si>
    <t>CONST. CUBIERTA AEREA DE EJERCICIOS Y EQUIPAMIENTO PARA RECREACIÓN COLEGIO DE PICHASCA</t>
  </si>
  <si>
    <t>CONSTRUCCION CENTRO DE DIALISIS LOS VILOS</t>
  </si>
  <si>
    <t>REPOSICION POSTA SALUD RURAL PISCO ELQUI, PAIHUANO</t>
  </si>
  <si>
    <t>CONST. ESTADIO EL PUEBLO DE CHAÑARAL ALTO, MONTE PATRIA</t>
  </si>
  <si>
    <t>NORMALIZACIÓN HOSPITAL DR HUMBERTO ELORZA CORTES ILLAPEL (DISEÑO)</t>
  </si>
  <si>
    <t>REPOSICION POSTA DE SALUD RURAL HUINTIL</t>
  </si>
  <si>
    <t>REPOSICION JARDIN INFANTIL MI PEQUEÑO TESORO ILLAPEL, COM DE ILLAPEL</t>
  </si>
  <si>
    <t>CONST. PARQUE URBANO DEL ENCUENTRO COMUNITARIO PUNITAQUI</t>
  </si>
  <si>
    <t>CONST. TECHADOS VARIOS ESTABLECIMIENTOS  EDUCACIONALES, COM. DE PUNITAQUI</t>
  </si>
  <si>
    <t>CONSTRUCCION OBRAS DE URBANIZACION CH. DE CAREN, MONTE PATRIA</t>
  </si>
  <si>
    <t>CONSTRUCCION OBRAS DE URBANIZACION LOCALIDAD DE LOS MORALES, MONTE PATRIA (factibilidad)</t>
  </si>
  <si>
    <t>CONSERVACION CABAÑA PDI JUNTAS DEL TORO</t>
  </si>
  <si>
    <t>CONSTRUCCION ELECTRIFICACION RURAL LAS CAÑAS, CANELA</t>
  </si>
  <si>
    <t>CONST. RED ELECTRICA DE CENTINELA II-CARRIZAL, COMBARBALA</t>
  </si>
  <si>
    <t>CONST. SISTEMA DE ELECTRIFICACION RURAL AJIAL DE QUILES, PUNITAQUI</t>
  </si>
  <si>
    <t>AMPLIACION EDIFICIO CONSISTORIAL DE OVALLE (ejecución)</t>
  </si>
  <si>
    <t>MEJOR. CANCHA N°1, COMUNA DE SALAMANCA</t>
  </si>
  <si>
    <t>RESTAURACION DEL CONJUNTO TORRE BAUER, VICUÑA</t>
  </si>
  <si>
    <t>HABILITACION CENTRO DE ARTE Y CULTURA "ESPACIO ESTACION", VICUÑA</t>
  </si>
  <si>
    <t>HABILITACION BASE SAMU INTERVENTORA SALAMANCA</t>
  </si>
  <si>
    <t>CONSERVACION EDIFICIO BICRIM LOS VILOS</t>
  </si>
  <si>
    <t>MEJORAMIENTO CANCHA COMPLEJO DEPORTIVO EL MILAGRO ANFA LA PAMPA</t>
  </si>
  <si>
    <t>CONSTRUCCION CENTRO DE DIFUSION DEL PATRIMONIO COMUNAL, RIO HURTADO.</t>
  </si>
  <si>
    <t>CONSTRUCCION PLAZA DE ABASTOS EN LAS CIAS, LA SERENA</t>
  </si>
  <si>
    <t>REPOS. COLEGIO DARIO SALAS, LAS COMPAÑIAS, LA SERENA</t>
  </si>
  <si>
    <t>REPOSICION HOGAR ESTUDIANTIL  COMBARBALA</t>
  </si>
  <si>
    <t>REPOSICION ESCUELA MARCOS RIGOBERTO PIZARRO, SAN JULIAN, OVALLE</t>
  </si>
  <si>
    <t>REPOSICION ESCUELA BASICA CANELA ALTA, CANELA</t>
  </si>
  <si>
    <t>CONSTRUCCION PSR PICHIDANGUI, LOS VILOS</t>
  </si>
  <si>
    <t>MEJORAMIENTO CANCHA EL TAMBO, SALAMANCA</t>
  </si>
  <si>
    <t>REPOSICION POSTA DE SALUD RURAL EL DIVISADERO, COM. DE PUNITAQUI (diseño)</t>
  </si>
  <si>
    <t>REPOSICION POSTA DE SALUD RURAL EL DURAZNO, COMBARBALA (diseño)</t>
  </si>
  <si>
    <t>REPOSICION AVENIDA IGNACIO SILVA, COMUNA DE ILLAPEL</t>
  </si>
  <si>
    <t>CONSERVACION PAVIMENTOS DE LA REGION DE COQUIMBO AÑO 2019</t>
  </si>
  <si>
    <t>CONST. SALA CUNA Y JARDIN INFANTIL LOS TAPIA, MTE PATRIA</t>
  </si>
  <si>
    <t>REPOS. J. INFANTIL Y SALA CUNA SIRENITA, CALETA HORNOS, LA HIGUERA</t>
  </si>
  <si>
    <t>MEJOR. CANCHA QUELEN, COMUNA DE SALAMANCA</t>
  </si>
  <si>
    <t>CONSERVACION CESFAM PEDRO AGUIRRE CERDA, LA SERENA</t>
  </si>
  <si>
    <t>MEJORAMIENTO VIALIDAD URBANA A TRAVÉS DE MEDIDAS DE BAJO COSTO, COQUIMBO</t>
  </si>
  <si>
    <t>CONST. ESTACION DE TRANSFERENCIA DE RESIDUOS SOLIDOS DOMICILIARIOS Y ASIMILABLES, COMUNA DE CANELA (diseño)</t>
  </si>
  <si>
    <t>CONSTRUCCIÓN OBRAS DE URBANIZACIÓN BELLAVISTA - CERES - QDA DE MONARDEZ, LA SERENA (diseño)</t>
  </si>
  <si>
    <t>MEJORAMIENTO PAVIMENTACIÓN AV. ALESSANDRI ENTRE CALLE P.N FRAY JORGE Y PJE SAN RAMON, COQUIMBO</t>
  </si>
  <si>
    <t>CODIGO BIP</t>
  </si>
  <si>
    <t xml:space="preserve">ETAPA </t>
  </si>
  <si>
    <t>NOMBRE PROYECTO</t>
  </si>
  <si>
    <t xml:space="preserve">SECTOR </t>
  </si>
  <si>
    <t>UNIDAD TECNICA</t>
  </si>
  <si>
    <t>ESTADO</t>
  </si>
  <si>
    <t>COSTO TOTAL                   M$</t>
  </si>
  <si>
    <t>PRESUPUESTO 2022 M$</t>
  </si>
  <si>
    <t>Ejecución</t>
  </si>
  <si>
    <t>APLICACIÓN LETRA A) DEL ARTICULO CUARTO TRANSITORIO DE LA LEY Nº 20.378 (SIN DISTRIBUIR)</t>
  </si>
  <si>
    <t>018</t>
  </si>
  <si>
    <t>SUBSECRETARÍA DE PREVENCIÓN DEL DELITO - PLAN CALLE SEGURA</t>
  </si>
  <si>
    <t>SUBSECRETARIA PREVENCION DEL DELITO</t>
  </si>
  <si>
    <t xml:space="preserve">NORMALIZACIÓN SOLUCIONES SANITARIAS Y URBANIZACIÓN, CAIMANES, COMUNA DE LOS VILOS </t>
  </si>
  <si>
    <t>LOS VILOS</t>
  </si>
  <si>
    <t>RECURSOS HIDRICOS</t>
  </si>
  <si>
    <t>CONVENIO</t>
  </si>
  <si>
    <t>LA HIGUERA</t>
  </si>
  <si>
    <t>CONSTRUCCIÓN DE SOLUCIONES SANITARIAS LOCALIDAD NUEVA AURORA, OVALLE.</t>
  </si>
  <si>
    <t>CONSTRUCCION SOLUCIONES SANITARIAS HUENTELAUQUEN SUR, CANELA.</t>
  </si>
  <si>
    <t>CONSTRUCCION SOLUCIONES SANITARIAS DE TAHUINCO, SALAMANCA</t>
  </si>
  <si>
    <t>CONSTRUCCION SOLUCIONES SANITARIAS RECOLETA, OVALLE</t>
  </si>
  <si>
    <t>CONSTRUCCION SOLUCIONES SANITARIAS E INTERMEDIAS PISCO ELQUI, PAIHUANO</t>
  </si>
  <si>
    <t>REEVALUACIÓN</t>
  </si>
  <si>
    <t>MEJORAMIENTO SERVICIOS BASICOS Y URBANIZACION GUANAQUEROS, COQUIMBO</t>
  </si>
  <si>
    <t>CONSTRUCCION ALCANTARILLADO Y SOLUCIONES SANITARIA EL ARENAL, VICUÑA.</t>
  </si>
  <si>
    <t>MUNICIPALIDADES</t>
  </si>
  <si>
    <t>405</t>
  </si>
  <si>
    <t>SANEAMIENTO REZAGO DE LA PEQUEÑA PROPIEDAD RAÍZ, REGIÓN DE COQUIMBO, 2018-2020</t>
  </si>
  <si>
    <t>SEREMI BIENES NACIONALES</t>
  </si>
  <si>
    <t>406</t>
  </si>
  <si>
    <t>TRANSFERENCIA PARA INVERSIÓN Y FOMENTO AL RIEGO OUAS</t>
  </si>
  <si>
    <t>407</t>
  </si>
  <si>
    <t>TRANSFERENCIA FORTALECIMIENTO PRODUCTIVO Y SEGURIDAD MINERA</t>
  </si>
  <si>
    <t>MINERIA</t>
  </si>
  <si>
    <t>408</t>
  </si>
  <si>
    <t>TRANSFERENCIA CONCURSO REGIONAL DE EMPRENDIMIENTO CREE 2019</t>
  </si>
  <si>
    <t>FOSIS</t>
  </si>
  <si>
    <t>TRANSFERENCIA FNDR RECUPERACIÓN PYMES REGIÓN DE COQUIMBO</t>
  </si>
  <si>
    <t xml:space="preserve">SERVICIO DE SALUD COQUIMBO CAPACITACIÓN BECAS MÉDICOS </t>
  </si>
  <si>
    <t>431</t>
  </si>
  <si>
    <t>TRANSFERENCIA PROGRAMA REACTIVATE COQUIMBO</t>
  </si>
  <si>
    <t>TRANSFERENCIA REGIONAL DE FOMENTO PRODUCTIVO PARA EL DESARROLLO DE LA PESCA ARTESANAL</t>
  </si>
  <si>
    <t>434</t>
  </si>
  <si>
    <t>TRANSFERENCIA PLAN DE MARKETING 360 REPOSICIONAMIENTO DESTINO TURISTICO REGIÓN DE COQUIMBO</t>
  </si>
  <si>
    <t xml:space="preserve">TURISMO Y COMERCIO </t>
  </si>
  <si>
    <t>244</t>
  </si>
  <si>
    <t>Transferencia para el desarrollo y fomento de la pesca artesanal en la Región de Coquimbo</t>
  </si>
  <si>
    <t>SERNAPESCA</t>
  </si>
  <si>
    <t>CONECTIVIDAD DE TELECOMUNICACIONES EN LOS TERRITORIOS PIRDT PRIMERA ETAPA.</t>
  </si>
  <si>
    <t>148</t>
  </si>
  <si>
    <t>TRANSFERENCIA APOYO AL DESARROLLO DE LA COMPETITIVIDAD EN PLAN ZONAS REZAGADAS</t>
  </si>
  <si>
    <t>418</t>
  </si>
  <si>
    <t>RECUPERACION RESTAURACIÓN HIDROLÓGICA FORESTAL MICROCUENCAS ZR</t>
  </si>
  <si>
    <t>419</t>
  </si>
  <si>
    <t>TRANSFERENCIA FORTALECIMIENTO Y DESARROLLO DE COMPETENCIAS DE LA AFC, COMUNAS ZR</t>
  </si>
  <si>
    <t>INDAP</t>
  </si>
  <si>
    <t>420</t>
  </si>
  <si>
    <t>TRANSFERENCIA PROGRAMA PRODUCCIÓN LIMPIA PARA MIPYMES DE COMUNAS REZAGADAS</t>
  </si>
  <si>
    <t>424</t>
  </si>
  <si>
    <t>CAPACITACIÓN AUTONOMÍA ECONÓMICA DE LA MUJER</t>
  </si>
  <si>
    <t>SERNAMEG</t>
  </si>
  <si>
    <t>CONVENIO TT</t>
  </si>
  <si>
    <t>425</t>
  </si>
  <si>
    <t>TRANSFERENCIA DESARROLLO PARA MYPIMES, EMPRENDEDORES Y GRUPOS EMPRESARIALES</t>
  </si>
  <si>
    <t>426</t>
  </si>
  <si>
    <t>CAPACITACIÓN INTERNACIONALIZACIÓN-ZONAS REZAGADAS REGION COQUIMBO</t>
  </si>
  <si>
    <t>427</t>
  </si>
  <si>
    <t>TRANSFERENCIA PROGRAMA FORTALECIMIENTO DE EXPERIENCIAS TURISTICAS EN ZONAS REZAGADAS</t>
  </si>
  <si>
    <t>428</t>
  </si>
  <si>
    <t>TRANSFERENCIA PROSPECCIÓN Y FORTALECIMIENTO DE PROCESAMIENTO DE MINERALES EN ZONAS REZAGADAS</t>
  </si>
  <si>
    <t>SEREMI MINERIA</t>
  </si>
  <si>
    <t>429</t>
  </si>
  <si>
    <t>TRANSFERENCIA APOYO EN REGULARIZACIÓN DE MYPE DE LAS COMUNAS REZAGADAS, REGIÓN DE COQUIMBO</t>
  </si>
  <si>
    <t>242</t>
  </si>
  <si>
    <t>SEREMI MEDIO AMBIENTE - Capacitación Plan de manejo sitio Ramsar Huentelauquén</t>
  </si>
  <si>
    <t>SEREMI MEDIO AMBIENTE</t>
  </si>
  <si>
    <t>253</t>
  </si>
  <si>
    <t>Mejoramiento competitividad empresarial zonas rezago CORFO 2018</t>
  </si>
  <si>
    <t>DENOMINACIÓN DE ORIGEN  DEL QUESO DE CABRA DE COQUIMBO</t>
  </si>
  <si>
    <t>MAPAS DE RESERVAS DE AGUAS SUBTERRÁNEAS EN EL LIMARÍ</t>
  </si>
  <si>
    <t>413</t>
  </si>
  <si>
    <t>BOTRITICIDAS ORGÁNICOS PARA CONTROLAR BOTRYTIS CINÉREA</t>
  </si>
  <si>
    <t>416</t>
  </si>
  <si>
    <t>COMITÉS DE AGUA POTABLE RURAL CAP</t>
  </si>
  <si>
    <t>INNOVACIÓN TECNOLÓGICA PARA LA ATENCIÓN EN EL SRCEI</t>
  </si>
  <si>
    <t>FORTALECIMIENTO DE LAS CAPACIDADES DE INNOVACIÓN</t>
  </si>
  <si>
    <t>PROVISIÓN FIC SIN DISTRIBUIR (NUEVO)</t>
  </si>
  <si>
    <t>SIN DISTRIBUIR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</si>
</sst>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_€_-;\-* #,##0.00\ _€_-;_-* &quot;-&quot;??\ _€_-;_-@_-"/>
    <numFmt numFmtId="168" formatCode="_-[$€-2]\ * #,##0.00_-;\-[$€-2]\ * #,##0.00_-;_-[$€-2]\ * &quot;-&quot;??_-"/>
    <numFmt numFmtId="169" formatCode="#,##0;\(#,##0\)"/>
    <numFmt numFmtId="170" formatCode="0.0%"/>
    <numFmt numFmtId="171" formatCode="_-* #,##0.00\ _p_t_a_-;\-* #,##0.00\ _p_t_a_-;_-* &quot;-&quot;??\ _p_t_a_-;_-@_-"/>
    <numFmt numFmtId="172" formatCode="_-* #,##0.00\ [$€]_-;\-* #,##0.00\ [$€]_-;_-* &quot;-&quot;??\ [$€]_-;_-@_-"/>
    <numFmt numFmtId="173" formatCode="General_)"/>
    <numFmt numFmtId="174" formatCode="_-* #,##0.00\ _P_t_s_-;\-* #,##0.00\ _P_t_s_-;_-* &quot;-&quot;??\ _P_t_s_-;_-@_-"/>
    <numFmt numFmtId="175" formatCode="#,##0.000"/>
    <numFmt numFmtId="176" formatCode="0.000"/>
    <numFmt numFmtId="177" formatCode="000"/>
    <numFmt numFmtId="178" formatCode="#,##0.000;\(#,##0.000\)"/>
  </numFmts>
  <fonts count="66">
    <font>
      <sz val="11"/>
      <color theme="1"/>
      <name val="Calibri"/>
      <family val="2"/>
      <scheme val="minor"/>
    </font>
    <font>
      <sz val="9"/>
      <name val="Futura Bk BT"/>
      <family val="2"/>
    </font>
    <font>
      <b/>
      <sz val="9"/>
      <name val="Futura Bk BT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gobCL"/>
      <family val="2"/>
    </font>
    <font>
      <sz val="10"/>
      <color indexed="72"/>
      <name val="MS Sans Serif"/>
      <family val="2"/>
    </font>
    <font>
      <sz val="10"/>
      <color indexed="8"/>
      <name val="Arial"/>
      <family val="2"/>
    </font>
    <font>
      <b/>
      <sz val="10"/>
      <name val="Futura Bk BT"/>
      <family val="2"/>
    </font>
    <font>
      <sz val="10"/>
      <color theme="1"/>
      <name val="Futura Bk BT"/>
      <family val="2"/>
    </font>
    <font>
      <sz val="10"/>
      <name val="Futura Bk BT"/>
      <family val="2"/>
    </font>
    <font>
      <b/>
      <sz val="10"/>
      <color theme="1"/>
      <name val="Futura Bk BT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 tint="0.499984740745262"/>
      <name val="Futura Bk BT"/>
      <family val="2"/>
    </font>
    <font>
      <b/>
      <sz val="12"/>
      <color theme="1"/>
      <name val="Futura Bk BT"/>
      <family val="2"/>
    </font>
    <font>
      <b/>
      <sz val="14"/>
      <color theme="1"/>
      <name val="Futura Bk B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Futura Bk BT"/>
      <family val="2"/>
    </font>
    <font>
      <b/>
      <sz val="11"/>
      <color theme="1"/>
      <name val="Futura Bk B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name val="Futura Bk BT"/>
      <family val="2"/>
    </font>
    <font>
      <b/>
      <sz val="16"/>
      <name val="Futura Bk BT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name val="Calibri"/>
      <family val="2"/>
      <scheme val="minor"/>
    </font>
    <font>
      <b/>
      <sz val="12"/>
      <name val="Futura Bk BT"/>
      <family val="2"/>
    </font>
    <font>
      <sz val="11"/>
      <name val="Futura Bk BT"/>
      <family val="2"/>
    </font>
    <font>
      <sz val="11"/>
      <name val="Calibri"/>
      <family val="2"/>
      <scheme val="minor"/>
    </font>
    <font>
      <b/>
      <sz val="10"/>
      <color rgb="FF000000"/>
      <name val="Futura Bk BT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Futura Bk BT"/>
      <family val="2"/>
    </font>
    <font>
      <b/>
      <sz val="9"/>
      <color rgb="FF000000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9"/>
      <color rgb="FFFF0000"/>
      <name val="Futura Bk BT"/>
      <family val="2"/>
    </font>
  </fonts>
  <fills count="6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168" fontId="3" fillId="0" borderId="0"/>
    <xf numFmtId="168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1" borderId="13" applyNumberFormat="0" applyAlignment="0" applyProtection="0"/>
    <xf numFmtId="0" fontId="34" fillId="22" borderId="14" applyNumberFormat="0" applyAlignment="0" applyProtection="0"/>
    <xf numFmtId="0" fontId="35" fillId="22" borderId="13" applyNumberFormat="0" applyAlignment="0" applyProtection="0"/>
    <xf numFmtId="0" fontId="36" fillId="0" borderId="15" applyNumberFormat="0" applyFill="0" applyAlignment="0" applyProtection="0"/>
    <xf numFmtId="0" fontId="37" fillId="23" borderId="16" applyNumberFormat="0" applyAlignment="0" applyProtection="0"/>
    <xf numFmtId="0" fontId="38" fillId="0" borderId="0" applyNumberFormat="0" applyFill="0" applyBorder="0" applyAlignment="0" applyProtection="0"/>
    <xf numFmtId="0" fontId="9" fillId="24" borderId="17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41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41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41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41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41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172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43" fillId="0" borderId="0"/>
    <xf numFmtId="0" fontId="3" fillId="24" borderId="17" applyNumberFormat="0" applyFont="0" applyAlignment="0" applyProtection="0"/>
    <xf numFmtId="9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55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"/>
    </xf>
    <xf numFmtId="3" fontId="7" fillId="4" borderId="1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3" fontId="14" fillId="4" borderId="1" xfId="0" applyNumberFormat="1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vertical="center" wrapText="1"/>
    </xf>
    <xf numFmtId="169" fontId="1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69" fontId="13" fillId="0" borderId="0" xfId="0" applyNumberFormat="1" applyFont="1" applyAlignment="1">
      <alignment vertical="center" wrapText="1"/>
    </xf>
    <xf numFmtId="169" fontId="15" fillId="0" borderId="8" xfId="0" applyNumberFormat="1" applyFont="1" applyBorder="1" applyAlignment="1">
      <alignment vertical="center" wrapText="1"/>
    </xf>
    <xf numFmtId="9" fontId="15" fillId="0" borderId="1" xfId="0" applyNumberFormat="1" applyFont="1" applyBorder="1" applyAlignment="1">
      <alignment vertical="center" wrapText="1"/>
    </xf>
    <xf numFmtId="169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13" fillId="9" borderId="2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3" fontId="15" fillId="10" borderId="6" xfId="0" applyNumberFormat="1" applyFont="1" applyFill="1" applyBorder="1" applyAlignment="1">
      <alignment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vertical="center" wrapText="1"/>
    </xf>
    <xf numFmtId="169" fontId="13" fillId="9" borderId="6" xfId="0" applyNumberFormat="1" applyFont="1" applyFill="1" applyBorder="1" applyAlignment="1">
      <alignment vertical="center" wrapText="1"/>
    </xf>
    <xf numFmtId="3" fontId="13" fillId="9" borderId="5" xfId="0" applyNumberFormat="1" applyFont="1" applyFill="1" applyBorder="1" applyAlignment="1">
      <alignment horizontal="right" vertical="center" wrapText="1"/>
    </xf>
    <xf numFmtId="3" fontId="13" fillId="9" borderId="6" xfId="0" applyNumberFormat="1" applyFont="1" applyFill="1" applyBorder="1" applyAlignment="1">
      <alignment vertical="center" wrapText="1"/>
    </xf>
    <xf numFmtId="169" fontId="13" fillId="8" borderId="1" xfId="0" applyNumberFormat="1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169" fontId="13" fillId="9" borderId="2" xfId="0" applyNumberFormat="1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170" fontId="15" fillId="0" borderId="1" xfId="0" applyNumberFormat="1" applyFont="1" applyBorder="1" applyAlignment="1">
      <alignment horizontal="right" vertical="center" wrapText="1"/>
    </xf>
    <xf numFmtId="169" fontId="1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8" borderId="1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0" borderId="0" xfId="1" applyAlignment="1">
      <alignment horizontal="right" vertical="center"/>
    </xf>
    <xf numFmtId="169" fontId="13" fillId="9" borderId="1" xfId="0" applyNumberFormat="1" applyFont="1" applyFill="1" applyBorder="1" applyAlignment="1">
      <alignment horizontal="right" vertical="center" wrapText="1"/>
    </xf>
    <xf numFmtId="169" fontId="16" fillId="10" borderId="1" xfId="0" applyNumberFormat="1" applyFont="1" applyFill="1" applyBorder="1" applyAlignment="1">
      <alignment vertical="center" wrapText="1"/>
    </xf>
    <xf numFmtId="3" fontId="16" fillId="10" borderId="1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14" fontId="17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wrapText="1"/>
    </xf>
    <xf numFmtId="0" fontId="18" fillId="9" borderId="1" xfId="0" applyFont="1" applyFill="1" applyBorder="1" applyAlignment="1">
      <alignment horizontal="left" vertical="center"/>
    </xf>
    <xf numFmtId="169" fontId="13" fillId="9" borderId="1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/>
    </xf>
    <xf numFmtId="169" fontId="13" fillId="4" borderId="1" xfId="0" applyNumberFormat="1" applyFont="1" applyFill="1" applyBorder="1" applyAlignment="1">
      <alignment vertical="center" wrapText="1"/>
    </xf>
    <xf numFmtId="169" fontId="13" fillId="4" borderId="2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center" vertical="center" wrapText="1"/>
    </xf>
    <xf numFmtId="17" fontId="16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indent="1"/>
    </xf>
    <xf numFmtId="3" fontId="7" fillId="9" borderId="1" xfId="0" applyNumberFormat="1" applyFont="1" applyFill="1" applyBorder="1" applyAlignment="1">
      <alignment vertical="center" wrapText="1"/>
    </xf>
    <xf numFmtId="3" fontId="16" fillId="9" borderId="1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indent="1"/>
    </xf>
    <xf numFmtId="3" fontId="7" fillId="7" borderId="1" xfId="0" applyNumberFormat="1" applyFont="1" applyFill="1" applyBorder="1" applyAlignment="1">
      <alignment vertical="center" wrapText="1"/>
    </xf>
    <xf numFmtId="3" fontId="16" fillId="7" borderId="1" xfId="0" applyNumberFormat="1" applyFont="1" applyFill="1" applyBorder="1" applyAlignment="1">
      <alignment vertical="center" wrapText="1"/>
    </xf>
    <xf numFmtId="0" fontId="16" fillId="14" borderId="1" xfId="0" applyFont="1" applyFill="1" applyBorder="1" applyAlignment="1">
      <alignment horizontal="left" vertical="center" indent="1"/>
    </xf>
    <xf numFmtId="3" fontId="7" fillId="14" borderId="1" xfId="0" applyNumberFormat="1" applyFont="1" applyFill="1" applyBorder="1" applyAlignment="1">
      <alignment vertical="center" wrapText="1"/>
    </xf>
    <xf numFmtId="3" fontId="16" fillId="14" borderId="1" xfId="0" applyNumberFormat="1" applyFont="1" applyFill="1" applyBorder="1" applyAlignment="1">
      <alignment vertical="center" wrapText="1"/>
    </xf>
    <xf numFmtId="169" fontId="14" fillId="0" borderId="0" xfId="0" applyNumberFormat="1" applyFont="1" applyAlignment="1">
      <alignment vertical="center" wrapText="1"/>
    </xf>
    <xf numFmtId="3" fontId="14" fillId="10" borderId="1" xfId="0" applyNumberFormat="1" applyFont="1" applyFill="1" applyBorder="1" applyAlignment="1">
      <alignment vertical="center" wrapText="1"/>
    </xf>
    <xf numFmtId="3" fontId="14" fillId="6" borderId="1" xfId="0" applyNumberFormat="1" applyFont="1" applyFill="1" applyBorder="1" applyAlignment="1">
      <alignment vertical="center" wrapText="1"/>
    </xf>
    <xf numFmtId="3" fontId="14" fillId="13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69" fontId="3" fillId="0" borderId="0" xfId="1" applyNumberForma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left" vertical="center" wrapText="1"/>
    </xf>
    <xf numFmtId="17" fontId="4" fillId="6" borderId="1" xfId="1" applyNumberFormat="1" applyFont="1" applyFill="1" applyBorder="1" applyAlignment="1">
      <alignment horizontal="center" vertical="center" wrapText="1"/>
    </xf>
    <xf numFmtId="3" fontId="2" fillId="11" borderId="3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vertical="center" wrapText="1"/>
    </xf>
    <xf numFmtId="1" fontId="1" fillId="15" borderId="1" xfId="0" applyNumberFormat="1" applyFont="1" applyFill="1" applyBorder="1" applyAlignment="1">
      <alignment horizontal="center" vertical="center" wrapText="1"/>
    </xf>
    <xf numFmtId="3" fontId="1" fillId="15" borderId="1" xfId="0" applyNumberFormat="1" applyFont="1" applyFill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vertical="center" wrapText="1"/>
    </xf>
    <xf numFmtId="3" fontId="14" fillId="6" borderId="2" xfId="0" applyNumberFormat="1" applyFont="1" applyFill="1" applyBorder="1" applyAlignment="1">
      <alignment vertical="center" wrapText="1"/>
    </xf>
    <xf numFmtId="3" fontId="14" fillId="16" borderId="2" xfId="0" applyNumberFormat="1" applyFont="1" applyFill="1" applyBorder="1" applyAlignment="1">
      <alignment vertical="center" wrapText="1"/>
    </xf>
    <xf numFmtId="3" fontId="1" fillId="17" borderId="0" xfId="0" applyNumberFormat="1" applyFont="1" applyFill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3" fillId="8" borderId="5" xfId="0" quotePrefix="1" applyFont="1" applyFill="1" applyBorder="1" applyAlignment="1">
      <alignment horizontal="center" vertical="center" wrapText="1"/>
    </xf>
    <xf numFmtId="49" fontId="13" fillId="8" borderId="5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49" fontId="13" fillId="8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49" fontId="13" fillId="9" borderId="5" xfId="0" applyNumberFormat="1" applyFont="1" applyFill="1" applyBorder="1" applyAlignment="1">
      <alignment horizontal="center" vertical="center" wrapText="1"/>
    </xf>
    <xf numFmtId="17" fontId="27" fillId="4" borderId="1" xfId="0" applyNumberFormat="1" applyFont="1" applyFill="1" applyBorder="1" applyAlignment="1">
      <alignment horizontal="center" vertical="center" wrapText="1"/>
    </xf>
    <xf numFmtId="3" fontId="1" fillId="15" borderId="0" xfId="0" applyNumberFormat="1" applyFont="1" applyFill="1" applyAlignment="1">
      <alignment vertical="center" wrapText="1"/>
    </xf>
    <xf numFmtId="3" fontId="1" fillId="15" borderId="1" xfId="0" applyNumberFormat="1" applyFont="1" applyFill="1" applyBorder="1" applyAlignment="1">
      <alignment horizontal="right" vertical="center" wrapText="1"/>
    </xf>
    <xf numFmtId="3" fontId="1" fillId="15" borderId="9" xfId="0" applyNumberFormat="1" applyFont="1" applyFill="1" applyBorder="1" applyAlignment="1">
      <alignment horizontal="right" vertical="center" wrapText="1"/>
    </xf>
    <xf numFmtId="9" fontId="14" fillId="0" borderId="0" xfId="0" applyNumberFormat="1" applyFont="1" applyAlignment="1">
      <alignment vertical="center" wrapText="1"/>
    </xf>
    <xf numFmtId="3" fontId="1" fillId="15" borderId="1" xfId="0" applyNumberFormat="1" applyFont="1" applyFill="1" applyBorder="1" applyAlignment="1">
      <alignment vertical="center" wrapText="1"/>
    </xf>
    <xf numFmtId="3" fontId="15" fillId="0" borderId="5" xfId="0" quotePrefix="1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176" fontId="2" fillId="11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169" fontId="13" fillId="0" borderId="8" xfId="0" applyNumberFormat="1" applyFont="1" applyBorder="1" applyAlignment="1">
      <alignment vertical="center" wrapText="1"/>
    </xf>
    <xf numFmtId="175" fontId="2" fillId="11" borderId="1" xfId="0" applyNumberFormat="1" applyFont="1" applyFill="1" applyBorder="1" applyAlignment="1">
      <alignment horizontal="center" vertical="center" wrapText="1"/>
    </xf>
    <xf numFmtId="175" fontId="1" fillId="0" borderId="0" xfId="0" applyNumberFormat="1" applyFont="1" applyAlignment="1">
      <alignment vertical="center" wrapText="1"/>
    </xf>
    <xf numFmtId="169" fontId="15" fillId="10" borderId="6" xfId="0" applyNumberFormat="1" applyFont="1" applyFill="1" applyBorder="1" applyAlignment="1">
      <alignment vertical="center" wrapText="1"/>
    </xf>
    <xf numFmtId="169" fontId="15" fillId="10" borderId="5" xfId="0" applyNumberFormat="1" applyFont="1" applyFill="1" applyBorder="1" applyAlignment="1">
      <alignment horizontal="center" vertical="center" wrapText="1"/>
    </xf>
    <xf numFmtId="169" fontId="13" fillId="9" borderId="5" xfId="0" applyNumberFormat="1" applyFont="1" applyFill="1" applyBorder="1" applyAlignment="1">
      <alignment horizontal="right" vertical="center" wrapText="1"/>
    </xf>
    <xf numFmtId="169" fontId="13" fillId="10" borderId="6" xfId="0" applyNumberFormat="1" applyFont="1" applyFill="1" applyBorder="1" applyAlignment="1">
      <alignment vertical="center" wrapText="1"/>
    </xf>
    <xf numFmtId="0" fontId="48" fillId="15" borderId="1" xfId="0" applyFont="1" applyFill="1" applyBorder="1" applyAlignment="1">
      <alignment vertical="center" wrapText="1"/>
    </xf>
    <xf numFmtId="0" fontId="48" fillId="15" borderId="1" xfId="0" applyFont="1" applyFill="1" applyBorder="1" applyAlignment="1">
      <alignment vertical="center"/>
    </xf>
    <xf numFmtId="0" fontId="51" fillId="15" borderId="1" xfId="0" applyFont="1" applyFill="1" applyBorder="1" applyAlignment="1">
      <alignment wrapText="1"/>
    </xf>
    <xf numFmtId="0" fontId="49" fillId="15" borderId="1" xfId="0" applyFont="1" applyFill="1" applyBorder="1" applyAlignment="1">
      <alignment wrapText="1"/>
    </xf>
    <xf numFmtId="0" fontId="48" fillId="15" borderId="0" xfId="0" applyFont="1" applyFill="1" applyAlignment="1">
      <alignment vertical="center"/>
    </xf>
    <xf numFmtId="0" fontId="48" fillId="15" borderId="1" xfId="0" applyFont="1" applyFill="1" applyBorder="1" applyAlignment="1">
      <alignment wrapText="1"/>
    </xf>
    <xf numFmtId="0" fontId="51" fillId="15" borderId="9" xfId="0" applyFont="1" applyFill="1" applyBorder="1" applyAlignment="1">
      <alignment wrapText="1"/>
    </xf>
    <xf numFmtId="0" fontId="49" fillId="15" borderId="1" xfId="0" applyFont="1" applyFill="1" applyBorder="1" applyAlignment="1">
      <alignment vertical="center" wrapText="1"/>
    </xf>
    <xf numFmtId="0" fontId="50" fillId="15" borderId="9" xfId="0" applyFont="1" applyFill="1" applyBorder="1" applyAlignment="1">
      <alignment horizontal="left" vertical="center" wrapText="1" indent="1"/>
    </xf>
    <xf numFmtId="0" fontId="48" fillId="15" borderId="0" xfId="0" applyFont="1" applyFill="1" applyAlignment="1">
      <alignment vertical="center" wrapText="1"/>
    </xf>
    <xf numFmtId="0" fontId="48" fillId="15" borderId="9" xfId="0" applyFont="1" applyFill="1" applyBorder="1" applyAlignment="1">
      <alignment vertical="center"/>
    </xf>
    <xf numFmtId="0" fontId="48" fillId="15" borderId="23" xfId="0" applyFont="1" applyFill="1" applyBorder="1" applyAlignment="1">
      <alignment vertical="center"/>
    </xf>
    <xf numFmtId="0" fontId="51" fillId="15" borderId="19" xfId="0" applyFont="1" applyFill="1" applyBorder="1" applyAlignment="1">
      <alignment wrapText="1"/>
    </xf>
    <xf numFmtId="0" fontId="0" fillId="15" borderId="0" xfId="0" applyFill="1"/>
    <xf numFmtId="41" fontId="0" fillId="15" borderId="0" xfId="129" applyFont="1" applyFill="1"/>
    <xf numFmtId="41" fontId="50" fillId="15" borderId="1" xfId="129" applyFont="1" applyFill="1" applyBorder="1" applyAlignment="1">
      <alignment vertical="center"/>
    </xf>
    <xf numFmtId="0" fontId="50" fillId="15" borderId="1" xfId="0" applyFont="1" applyFill="1" applyBorder="1" applyAlignment="1">
      <alignment vertical="center" wrapText="1"/>
    </xf>
    <xf numFmtId="49" fontId="49" fillId="15" borderId="9" xfId="0" applyNumberFormat="1" applyFont="1" applyFill="1" applyBorder="1" applyAlignment="1">
      <alignment vertical="center" wrapText="1"/>
    </xf>
    <xf numFmtId="0" fontId="49" fillId="15" borderId="9" xfId="0" applyFont="1" applyFill="1" applyBorder="1" applyAlignment="1">
      <alignment vertical="center" wrapText="1"/>
    </xf>
    <xf numFmtId="0" fontId="50" fillId="15" borderId="1" xfId="0" applyFont="1" applyFill="1" applyBorder="1" applyAlignment="1">
      <alignment wrapText="1"/>
    </xf>
    <xf numFmtId="0" fontId="49" fillId="15" borderId="1" xfId="0" applyFont="1" applyFill="1" applyBorder="1"/>
    <xf numFmtId="0" fontId="49" fillId="15" borderId="9" xfId="0" applyFont="1" applyFill="1" applyBorder="1" applyAlignment="1">
      <alignment horizontal="left" vertical="center" wrapText="1" indent="1"/>
    </xf>
    <xf numFmtId="0" fontId="49" fillId="15" borderId="3" xfId="0" applyFont="1" applyFill="1" applyBorder="1" applyAlignment="1">
      <alignment vertical="center" wrapText="1"/>
    </xf>
    <xf numFmtId="0" fontId="52" fillId="15" borderId="1" xfId="0" applyFont="1" applyFill="1" applyBorder="1" applyAlignment="1">
      <alignment wrapText="1"/>
    </xf>
    <xf numFmtId="0" fontId="49" fillId="15" borderId="19" xfId="0" applyFont="1" applyFill="1" applyBorder="1" applyAlignment="1">
      <alignment wrapText="1"/>
    </xf>
    <xf numFmtId="0" fontId="49" fillId="15" borderId="9" xfId="0" applyFont="1" applyFill="1" applyBorder="1" applyAlignment="1">
      <alignment wrapText="1"/>
    </xf>
    <xf numFmtId="0" fontId="49" fillId="15" borderId="1" xfId="0" applyFont="1" applyFill="1" applyBorder="1" applyAlignment="1">
      <alignment vertical="center"/>
    </xf>
    <xf numFmtId="0" fontId="50" fillId="15" borderId="1" xfId="0" applyFont="1" applyFill="1" applyBorder="1" applyAlignment="1">
      <alignment vertical="center"/>
    </xf>
    <xf numFmtId="0" fontId="53" fillId="15" borderId="1" xfId="46" applyFont="1" applyFill="1" applyBorder="1" applyAlignment="1">
      <alignment wrapText="1"/>
    </xf>
    <xf numFmtId="0" fontId="53" fillId="15" borderId="19" xfId="46" applyFont="1" applyFill="1" applyBorder="1" applyAlignment="1">
      <alignment wrapText="1"/>
    </xf>
    <xf numFmtId="3" fontId="54" fillId="15" borderId="1" xfId="46" applyNumberFormat="1" applyFont="1" applyFill="1" applyBorder="1" applyAlignment="1">
      <alignment wrapText="1"/>
    </xf>
    <xf numFmtId="0" fontId="52" fillId="15" borderId="1" xfId="0" applyFont="1" applyFill="1" applyBorder="1"/>
    <xf numFmtId="0" fontId="55" fillId="49" borderId="1" xfId="0" applyFont="1" applyFill="1" applyBorder="1" applyAlignment="1">
      <alignment horizontal="center" vertical="center" wrapText="1"/>
    </xf>
    <xf numFmtId="3" fontId="55" fillId="49" borderId="1" xfId="0" applyNumberFormat="1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49" fontId="25" fillId="15" borderId="1" xfId="0" applyNumberFormat="1" applyFont="1" applyFill="1" applyBorder="1" applyAlignment="1">
      <alignment horizontal="center" vertical="center" wrapText="1"/>
    </xf>
    <xf numFmtId="49" fontId="25" fillId="15" borderId="1" xfId="0" quotePrefix="1" applyNumberFormat="1" applyFont="1" applyFill="1" applyBorder="1" applyAlignment="1">
      <alignment horizontal="center" vertical="center" wrapText="1"/>
    </xf>
    <xf numFmtId="3" fontId="25" fillId="15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/>
    </xf>
    <xf numFmtId="1" fontId="25" fillId="15" borderId="1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justify" vertical="center" wrapText="1"/>
    </xf>
    <xf numFmtId="0" fontId="25" fillId="15" borderId="8" xfId="0" applyFont="1" applyFill="1" applyBorder="1" applyAlignment="1">
      <alignment horizontal="center" vertical="center" wrapText="1"/>
    </xf>
    <xf numFmtId="9" fontId="15" fillId="50" borderId="1" xfId="0" applyNumberFormat="1" applyFont="1" applyFill="1" applyBorder="1" applyAlignment="1">
      <alignment horizontal="right" vertical="center" wrapText="1"/>
    </xf>
    <xf numFmtId="3" fontId="1" fillId="5" borderId="0" xfId="0" applyNumberFormat="1" applyFont="1" applyFill="1" applyAlignment="1">
      <alignment vertical="center" wrapText="1"/>
    </xf>
    <xf numFmtId="3" fontId="1" fillId="15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9" fontId="13" fillId="9" borderId="1" xfId="128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9" fontId="47" fillId="12" borderId="1" xfId="0" applyNumberFormat="1" applyFont="1" applyFill="1" applyBorder="1" applyAlignment="1">
      <alignment horizontal="right" vertical="center" wrapText="1"/>
    </xf>
    <xf numFmtId="9" fontId="47" fillId="9" borderId="1" xfId="0" applyNumberFormat="1" applyFont="1" applyFill="1" applyBorder="1" applyAlignment="1">
      <alignment horizontal="right" vertical="center" wrapText="1"/>
    </xf>
    <xf numFmtId="9" fontId="46" fillId="9" borderId="1" xfId="128" applyFont="1" applyFill="1" applyBorder="1" applyAlignment="1">
      <alignment horizontal="right" vertical="center" wrapText="1"/>
    </xf>
    <xf numFmtId="170" fontId="14" fillId="0" borderId="0" xfId="128" applyNumberFormat="1" applyFont="1" applyAlignment="1">
      <alignment vertical="center" wrapText="1"/>
    </xf>
    <xf numFmtId="1" fontId="1" fillId="15" borderId="3" xfId="0" applyNumberFormat="1" applyFont="1" applyFill="1" applyBorder="1" applyAlignment="1">
      <alignment horizontal="center" vertical="center" wrapText="1"/>
    </xf>
    <xf numFmtId="3" fontId="1" fillId="15" borderId="9" xfId="0" applyNumberFormat="1" applyFont="1" applyFill="1" applyBorder="1" applyAlignment="1">
      <alignment vertical="center" wrapText="1"/>
    </xf>
    <xf numFmtId="3" fontId="50" fillId="0" borderId="1" xfId="0" applyNumberFormat="1" applyFont="1" applyBorder="1" applyAlignment="1">
      <alignment vertical="center"/>
    </xf>
    <xf numFmtId="0" fontId="16" fillId="4" borderId="1" xfId="0" applyFont="1" applyFill="1" applyBorder="1" applyAlignment="1">
      <alignment horizontal="left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1" fillId="15" borderId="2" xfId="0" applyNumberFormat="1" applyFont="1" applyFill="1" applyBorder="1" applyAlignment="1">
      <alignment horizontal="center" vertical="center" wrapText="1"/>
    </xf>
    <xf numFmtId="17" fontId="56" fillId="11" borderId="1" xfId="1" applyNumberFormat="1" applyFont="1" applyFill="1" applyBorder="1" applyAlignment="1">
      <alignment horizontal="center" vertical="center" wrapText="1"/>
    </xf>
    <xf numFmtId="178" fontId="13" fillId="9" borderId="6" xfId="0" applyNumberFormat="1" applyFont="1" applyFill="1" applyBorder="1" applyAlignment="1">
      <alignment vertical="center" wrapText="1"/>
    </xf>
    <xf numFmtId="178" fontId="15" fillId="10" borderId="6" xfId="0" applyNumberFormat="1" applyFont="1" applyFill="1" applyBorder="1" applyAlignment="1">
      <alignment vertical="center" wrapText="1"/>
    </xf>
    <xf numFmtId="169" fontId="15" fillId="15" borderId="0" xfId="0" applyNumberFormat="1" applyFont="1" applyFill="1" applyAlignment="1">
      <alignment vertical="center" wrapText="1"/>
    </xf>
    <xf numFmtId="0" fontId="14" fillId="15" borderId="0" xfId="0" applyFont="1" applyFill="1" applyAlignment="1">
      <alignment vertical="center" wrapText="1"/>
    </xf>
    <xf numFmtId="0" fontId="13" fillId="15" borderId="0" xfId="0" applyFont="1" applyFill="1" applyAlignment="1">
      <alignment horizontal="right" vertical="center"/>
    </xf>
    <xf numFmtId="0" fontId="15" fillId="15" borderId="0" xfId="0" applyFont="1" applyFill="1" applyAlignment="1">
      <alignment horizontal="right" vertical="center"/>
    </xf>
    <xf numFmtId="169" fontId="15" fillId="15" borderId="0" xfId="0" applyNumberFormat="1" applyFont="1" applyFill="1" applyAlignment="1">
      <alignment horizontal="right" vertical="center"/>
    </xf>
    <xf numFmtId="0" fontId="3" fillId="15" borderId="0" xfId="1" applyFill="1" applyAlignment="1">
      <alignment horizontal="right" vertical="center"/>
    </xf>
    <xf numFmtId="3" fontId="1" fillId="15" borderId="0" xfId="0" applyNumberFormat="1" applyFont="1" applyFill="1" applyAlignment="1">
      <alignment horizontal="center" vertical="center" wrapText="1"/>
    </xf>
    <xf numFmtId="3" fontId="1" fillId="15" borderId="9" xfId="0" applyNumberFormat="1" applyFont="1" applyFill="1" applyBorder="1" applyAlignment="1">
      <alignment horizontal="center" vertical="center" wrapText="1"/>
    </xf>
    <xf numFmtId="177" fontId="58" fillId="15" borderId="1" xfId="0" applyNumberFormat="1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 wrapText="1"/>
    </xf>
    <xf numFmtId="3" fontId="1" fillId="15" borderId="3" xfId="0" applyNumberFormat="1" applyFont="1" applyFill="1" applyBorder="1" applyAlignment="1">
      <alignment vertical="center" wrapText="1"/>
    </xf>
    <xf numFmtId="175" fontId="1" fillId="0" borderId="0" xfId="0" applyNumberFormat="1" applyFont="1" applyAlignment="1">
      <alignment horizontal="right" vertical="center" wrapText="1"/>
    </xf>
    <xf numFmtId="0" fontId="18" fillId="9" borderId="6" xfId="0" applyFont="1" applyFill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75" fontId="13" fillId="6" borderId="1" xfId="0" applyNumberFormat="1" applyFont="1" applyFill="1" applyBorder="1" applyAlignment="1">
      <alignment horizontal="right" vertical="center" wrapText="1"/>
    </xf>
    <xf numFmtId="175" fontId="14" fillId="4" borderId="1" xfId="0" applyNumberFormat="1" applyFont="1" applyFill="1" applyBorder="1" applyAlignment="1">
      <alignment vertical="center" wrapText="1"/>
    </xf>
    <xf numFmtId="175" fontId="14" fillId="0" borderId="0" xfId="0" applyNumberFormat="1" applyFont="1" applyAlignment="1">
      <alignment vertical="center" wrapText="1"/>
    </xf>
    <xf numFmtId="0" fontId="59" fillId="51" borderId="1" xfId="0" applyFont="1" applyFill="1" applyBorder="1" applyAlignment="1">
      <alignment horizontal="left" vertical="center" indent="1"/>
    </xf>
    <xf numFmtId="0" fontId="60" fillId="51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indent="1"/>
    </xf>
    <xf numFmtId="3" fontId="62" fillId="52" borderId="1" xfId="0" applyNumberFormat="1" applyFont="1" applyFill="1" applyBorder="1" applyAlignment="1">
      <alignment vertical="center" wrapText="1"/>
    </xf>
    <xf numFmtId="0" fontId="62" fillId="52" borderId="1" xfId="0" applyFont="1" applyFill="1" applyBorder="1" applyAlignment="1">
      <alignment vertical="center" wrapText="1"/>
    </xf>
    <xf numFmtId="0" fontId="59" fillId="53" borderId="1" xfId="0" applyFont="1" applyFill="1" applyBorder="1" applyAlignment="1">
      <alignment horizontal="left" vertical="center" indent="1"/>
    </xf>
    <xf numFmtId="3" fontId="62" fillId="53" borderId="1" xfId="0" applyNumberFormat="1" applyFont="1" applyFill="1" applyBorder="1" applyAlignment="1">
      <alignment vertical="center" wrapText="1"/>
    </xf>
    <xf numFmtId="3" fontId="62" fillId="54" borderId="1" xfId="0" applyNumberFormat="1" applyFont="1" applyFill="1" applyBorder="1" applyAlignment="1">
      <alignment vertical="center" wrapText="1"/>
    </xf>
    <xf numFmtId="0" fontId="62" fillId="54" borderId="1" xfId="0" applyFont="1" applyFill="1" applyBorder="1" applyAlignment="1">
      <alignment vertical="center" wrapText="1"/>
    </xf>
    <xf numFmtId="0" fontId="59" fillId="55" borderId="1" xfId="0" applyFont="1" applyFill="1" applyBorder="1" applyAlignment="1">
      <alignment horizontal="left" vertical="center" indent="1"/>
    </xf>
    <xf numFmtId="3" fontId="62" fillId="55" borderId="1" xfId="0" applyNumberFormat="1" applyFont="1" applyFill="1" applyBorder="1" applyAlignment="1">
      <alignment vertical="center" wrapText="1"/>
    </xf>
    <xf numFmtId="3" fontId="62" fillId="51" borderId="1" xfId="0" applyNumberFormat="1" applyFont="1" applyFill="1" applyBorder="1" applyAlignment="1">
      <alignment vertical="center" wrapText="1"/>
    </xf>
    <xf numFmtId="0" fontId="62" fillId="51" borderId="1" xfId="0" applyFont="1" applyFill="1" applyBorder="1" applyAlignment="1">
      <alignment vertical="center" wrapText="1"/>
    </xf>
    <xf numFmtId="0" fontId="59" fillId="56" borderId="1" xfId="0" applyFont="1" applyFill="1" applyBorder="1" applyAlignment="1">
      <alignment horizontal="left" vertical="center" indent="1"/>
    </xf>
    <xf numFmtId="3" fontId="62" fillId="56" borderId="1" xfId="0" applyNumberFormat="1" applyFont="1" applyFill="1" applyBorder="1" applyAlignment="1">
      <alignment vertical="center" wrapText="1"/>
    </xf>
    <xf numFmtId="0" fontId="59" fillId="57" borderId="1" xfId="0" applyFont="1" applyFill="1" applyBorder="1" applyAlignment="1">
      <alignment horizontal="left" vertical="center" indent="1"/>
    </xf>
    <xf numFmtId="3" fontId="62" fillId="57" borderId="1" xfId="0" applyNumberFormat="1" applyFont="1" applyFill="1" applyBorder="1" applyAlignment="1">
      <alignment vertical="center" wrapText="1"/>
    </xf>
    <xf numFmtId="0" fontId="59" fillId="51" borderId="1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1" fontId="1" fillId="15" borderId="25" xfId="0" applyNumberFormat="1" applyFont="1" applyFill="1" applyBorder="1" applyAlignment="1">
      <alignment horizontal="center" vertical="center" wrapText="1"/>
    </xf>
    <xf numFmtId="177" fontId="58" fillId="15" borderId="25" xfId="0" applyNumberFormat="1" applyFont="1" applyFill="1" applyBorder="1" applyAlignment="1">
      <alignment horizontal="center" vertical="center"/>
    </xf>
    <xf numFmtId="49" fontId="1" fillId="15" borderId="25" xfId="0" applyNumberFormat="1" applyFont="1" applyFill="1" applyBorder="1" applyAlignment="1">
      <alignment horizontal="center" vertical="center" wrapText="1"/>
    </xf>
    <xf numFmtId="3" fontId="1" fillId="15" borderId="25" xfId="0" applyNumberFormat="1" applyFont="1" applyFill="1" applyBorder="1" applyAlignment="1">
      <alignment horizontal="center" vertical="center" wrapText="1"/>
    </xf>
    <xf numFmtId="49" fontId="1" fillId="15" borderId="2" xfId="0" applyNumberFormat="1" applyFont="1" applyFill="1" applyBorder="1" applyAlignment="1">
      <alignment horizontal="center" vertical="center" wrapText="1"/>
    </xf>
    <xf numFmtId="177" fontId="58" fillId="15" borderId="9" xfId="0" applyNumberFormat="1" applyFont="1" applyFill="1" applyBorder="1" applyAlignment="1">
      <alignment horizontal="center" vertical="center"/>
    </xf>
    <xf numFmtId="49" fontId="1" fillId="15" borderId="6" xfId="0" applyNumberFormat="1" applyFont="1" applyFill="1" applyBorder="1" applyAlignment="1">
      <alignment horizontal="center" vertical="center" wrapText="1"/>
    </xf>
    <xf numFmtId="177" fontId="58" fillId="15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1" fontId="15" fillId="0" borderId="0" xfId="129" applyFont="1" applyBorder="1" applyAlignment="1">
      <alignment horizontal="center" vertical="center" wrapText="1"/>
    </xf>
    <xf numFmtId="3" fontId="14" fillId="15" borderId="0" xfId="0" applyNumberFormat="1" applyFont="1" applyFill="1" applyAlignment="1">
      <alignment vertical="center" wrapText="1"/>
    </xf>
    <xf numFmtId="3" fontId="14" fillId="0" borderId="0" xfId="59" applyNumberFormat="1" applyFont="1" applyBorder="1" applyAlignment="1">
      <alignment vertical="center" wrapText="1"/>
    </xf>
    <xf numFmtId="0" fontId="25" fillId="15" borderId="1" xfId="0" applyFont="1" applyFill="1" applyBorder="1" applyAlignment="1">
      <alignment horizontal="justify" vertical="top" wrapText="1"/>
    </xf>
    <xf numFmtId="0" fontId="25" fillId="0" borderId="1" xfId="0" applyFont="1" applyBorder="1" applyAlignment="1">
      <alignment horizontal="justify" vertical="top" wrapText="1"/>
    </xf>
    <xf numFmtId="0" fontId="63" fillId="0" borderId="1" xfId="0" applyFont="1" applyBorder="1" applyAlignment="1">
      <alignment horizontal="justify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justify" vertical="top" wrapText="1"/>
    </xf>
    <xf numFmtId="0" fontId="64" fillId="0" borderId="1" xfId="0" applyFont="1" applyBorder="1" applyAlignment="1">
      <alignment horizontal="left" vertical="top" wrapText="1"/>
    </xf>
    <xf numFmtId="0" fontId="64" fillId="0" borderId="1" xfId="0" applyFont="1" applyBorder="1" applyAlignment="1">
      <alignment vertical="top" wrapText="1"/>
    </xf>
    <xf numFmtId="0" fontId="64" fillId="0" borderId="1" xfId="0" applyFont="1" applyBorder="1" applyAlignment="1">
      <alignment vertical="center" wrapText="1"/>
    </xf>
    <xf numFmtId="0" fontId="64" fillId="15" borderId="1" xfId="0" applyFont="1" applyFill="1" applyBorder="1" applyAlignment="1">
      <alignment vertical="top" wrapText="1"/>
    </xf>
    <xf numFmtId="0" fontId="63" fillId="15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15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3" fontId="14" fillId="0" borderId="1" xfId="59" applyNumberFormat="1" applyFont="1" applyBorder="1" applyAlignment="1">
      <alignment horizontal="right" vertical="center" wrapText="1"/>
    </xf>
    <xf numFmtId="175" fontId="14" fillId="0" borderId="1" xfId="59" applyNumberFormat="1" applyFont="1" applyBorder="1" applyAlignment="1">
      <alignment horizontal="right" vertical="center" wrapText="1"/>
    </xf>
    <xf numFmtId="175" fontId="14" fillId="0" borderId="1" xfId="0" applyNumberFormat="1" applyFont="1" applyBorder="1" applyAlignment="1">
      <alignment horizontal="right" vertical="center" wrapText="1"/>
    </xf>
    <xf numFmtId="175" fontId="1" fillId="6" borderId="1" xfId="0" applyNumberFormat="1" applyFont="1" applyFill="1" applyBorder="1" applyAlignment="1">
      <alignment vertical="center" wrapText="1"/>
    </xf>
    <xf numFmtId="3" fontId="14" fillId="15" borderId="1" xfId="0" applyNumberFormat="1" applyFont="1" applyFill="1" applyBorder="1" applyAlignment="1">
      <alignment vertical="center" wrapText="1"/>
    </xf>
    <xf numFmtId="3" fontId="14" fillId="0" borderId="1" xfId="59" applyNumberFormat="1" applyFont="1" applyBorder="1" applyAlignment="1">
      <alignment vertical="center" wrapText="1"/>
    </xf>
    <xf numFmtId="3" fontId="13" fillId="53" borderId="6" xfId="0" applyNumberFormat="1" applyFont="1" applyFill="1" applyBorder="1" applyAlignment="1">
      <alignment vertical="center" wrapText="1"/>
    </xf>
    <xf numFmtId="0" fontId="13" fillId="53" borderId="6" xfId="0" applyFont="1" applyFill="1" applyBorder="1" applyAlignment="1">
      <alignment vertical="center" wrapText="1"/>
    </xf>
    <xf numFmtId="3" fontId="13" fillId="53" borderId="5" xfId="0" applyNumberFormat="1" applyFont="1" applyFill="1" applyBorder="1" applyAlignment="1">
      <alignment horizontal="right" vertical="center" wrapText="1"/>
    </xf>
    <xf numFmtId="3" fontId="2" fillId="58" borderId="1" xfId="0" applyNumberFormat="1" applyFont="1" applyFill="1" applyBorder="1" applyAlignment="1">
      <alignment horizontal="center" vertical="center" wrapText="1"/>
    </xf>
    <xf numFmtId="3" fontId="57" fillId="59" borderId="1" xfId="0" applyNumberFormat="1" applyFont="1" applyFill="1" applyBorder="1" applyAlignment="1">
      <alignment vertical="center" wrapText="1"/>
    </xf>
    <xf numFmtId="3" fontId="1" fillId="59" borderId="1" xfId="0" applyNumberFormat="1" applyFont="1" applyFill="1" applyBorder="1" applyAlignment="1">
      <alignment vertical="center" wrapText="1"/>
    </xf>
    <xf numFmtId="3" fontId="49" fillId="59" borderId="1" xfId="0" applyNumberFormat="1" applyFont="1" applyFill="1" applyBorder="1" applyAlignment="1">
      <alignment vertical="center" wrapText="1"/>
    </xf>
    <xf numFmtId="3" fontId="1" fillId="59" borderId="9" xfId="0" applyNumberFormat="1" applyFont="1" applyFill="1" applyBorder="1" applyAlignment="1">
      <alignment vertical="center" wrapText="1"/>
    </xf>
    <xf numFmtId="3" fontId="1" fillId="6" borderId="3" xfId="0" applyNumberFormat="1" applyFont="1" applyFill="1" applyBorder="1" applyAlignment="1">
      <alignment vertical="center" wrapText="1"/>
    </xf>
    <xf numFmtId="17" fontId="56" fillId="11" borderId="3" xfId="1" applyNumberFormat="1" applyFont="1" applyFill="1" applyBorder="1" applyAlignment="1">
      <alignment horizontal="center" vertical="center" wrapText="1"/>
    </xf>
    <xf numFmtId="3" fontId="13" fillId="58" borderId="27" xfId="0" applyNumberFormat="1" applyFont="1" applyFill="1" applyBorder="1" applyAlignment="1">
      <alignment horizontal="center" vertical="center" wrapText="1"/>
    </xf>
    <xf numFmtId="3" fontId="2" fillId="58" borderId="28" xfId="0" applyNumberFormat="1" applyFont="1" applyFill="1" applyBorder="1" applyAlignment="1">
      <alignment horizontal="center" vertical="center" wrapText="1"/>
    </xf>
    <xf numFmtId="3" fontId="2" fillId="58" borderId="29" xfId="0" applyNumberFormat="1" applyFont="1" applyFill="1" applyBorder="1" applyAlignment="1">
      <alignment horizontal="center" vertical="center" wrapText="1"/>
    </xf>
    <xf numFmtId="3" fontId="57" fillId="59" borderId="30" xfId="0" applyNumberFormat="1" applyFont="1" applyFill="1" applyBorder="1" applyAlignment="1">
      <alignment vertical="center" wrapText="1"/>
    </xf>
    <xf numFmtId="3" fontId="57" fillId="59" borderId="31" xfId="0" applyNumberFormat="1" applyFont="1" applyFill="1" applyBorder="1" applyAlignment="1">
      <alignment vertical="center" wrapText="1"/>
    </xf>
    <xf numFmtId="3" fontId="13" fillId="58" borderId="30" xfId="0" applyNumberFormat="1" applyFont="1" applyFill="1" applyBorder="1" applyAlignment="1">
      <alignment horizontal="center" vertical="center" wrapText="1"/>
    </xf>
    <xf numFmtId="3" fontId="2" fillId="58" borderId="31" xfId="0" applyNumberFormat="1" applyFont="1" applyFill="1" applyBorder="1" applyAlignment="1">
      <alignment horizontal="center" vertical="center" wrapText="1"/>
    </xf>
    <xf numFmtId="3" fontId="1" fillId="59" borderId="30" xfId="0" applyNumberFormat="1" applyFont="1" applyFill="1" applyBorder="1" applyAlignment="1">
      <alignment vertical="center" wrapText="1"/>
    </xf>
    <xf numFmtId="3" fontId="1" fillId="59" borderId="31" xfId="0" applyNumberFormat="1" applyFont="1" applyFill="1" applyBorder="1" applyAlignment="1">
      <alignment vertical="center" wrapText="1"/>
    </xf>
    <xf numFmtId="3" fontId="1" fillId="59" borderId="32" xfId="0" applyNumberFormat="1" applyFont="1" applyFill="1" applyBorder="1" applyAlignment="1">
      <alignment vertical="center" wrapText="1"/>
    </xf>
    <xf numFmtId="3" fontId="1" fillId="59" borderId="33" xfId="0" applyNumberFormat="1" applyFont="1" applyFill="1" applyBorder="1" applyAlignment="1">
      <alignment vertical="center" wrapText="1"/>
    </xf>
    <xf numFmtId="3" fontId="1" fillId="59" borderId="34" xfId="0" applyNumberFormat="1" applyFont="1" applyFill="1" applyBorder="1" applyAlignment="1">
      <alignment vertical="center" wrapText="1"/>
    </xf>
    <xf numFmtId="3" fontId="1" fillId="59" borderId="35" xfId="0" applyNumberFormat="1" applyFont="1" applyFill="1" applyBorder="1" applyAlignment="1">
      <alignment vertical="center" wrapText="1"/>
    </xf>
    <xf numFmtId="3" fontId="1" fillId="59" borderId="36" xfId="0" applyNumberFormat="1" applyFont="1" applyFill="1" applyBorder="1" applyAlignment="1">
      <alignment vertical="center" wrapText="1"/>
    </xf>
    <xf numFmtId="1" fontId="2" fillId="15" borderId="0" xfId="0" applyNumberFormat="1" applyFont="1" applyFill="1" applyAlignment="1">
      <alignment vertical="center"/>
    </xf>
    <xf numFmtId="1" fontId="2" fillId="15" borderId="0" xfId="0" applyNumberFormat="1" applyFont="1" applyFill="1" applyAlignment="1">
      <alignment wrapText="1"/>
    </xf>
    <xf numFmtId="1" fontId="2" fillId="15" borderId="0" xfId="0" applyNumberFormat="1" applyFont="1" applyFill="1" applyAlignment="1">
      <alignment vertical="center" wrapText="1"/>
    </xf>
    <xf numFmtId="1" fontId="2" fillId="15" borderId="0" xfId="0" applyNumberFormat="1" applyFont="1" applyFill="1" applyAlignment="1">
      <alignment horizontal="left" wrapText="1"/>
    </xf>
    <xf numFmtId="1" fontId="2" fillId="15" borderId="0" xfId="0" applyNumberFormat="1" applyFont="1" applyFill="1" applyAlignment="1">
      <alignment horizontal="center" vertical="center" wrapText="1"/>
    </xf>
    <xf numFmtId="1" fontId="1" fillId="15" borderId="0" xfId="0" applyNumberFormat="1" applyFont="1" applyFill="1" applyAlignment="1">
      <alignment horizontal="center" vertical="center" wrapText="1"/>
    </xf>
    <xf numFmtId="1" fontId="2" fillId="15" borderId="0" xfId="0" applyNumberFormat="1" applyFont="1" applyFill="1" applyAlignment="1">
      <alignment horizontal="left" vertical="center"/>
    </xf>
    <xf numFmtId="49" fontId="1" fillId="15" borderId="0" xfId="0" applyNumberFormat="1" applyFont="1" applyFill="1" applyAlignment="1">
      <alignment horizontal="center" vertical="center" wrapText="1"/>
    </xf>
    <xf numFmtId="175" fontId="65" fillId="15" borderId="0" xfId="0" applyNumberFormat="1" applyFont="1" applyFill="1" applyAlignment="1">
      <alignment horizontal="center" vertical="center" wrapText="1"/>
    </xf>
    <xf numFmtId="176" fontId="1" fillId="15" borderId="0" xfId="0" applyNumberFormat="1" applyFont="1" applyFill="1" applyAlignment="1">
      <alignment horizontal="center" vertical="center" wrapText="1"/>
    </xf>
    <xf numFmtId="175" fontId="1" fillId="15" borderId="0" xfId="0" applyNumberFormat="1" applyFont="1" applyFill="1" applyAlignment="1">
      <alignment vertical="center" wrapText="1"/>
    </xf>
    <xf numFmtId="175" fontId="1" fillId="15" borderId="0" xfId="0" applyNumberFormat="1" applyFont="1" applyFill="1" applyAlignment="1">
      <alignment horizontal="right" vertical="center" wrapText="1"/>
    </xf>
    <xf numFmtId="0" fontId="21" fillId="15" borderId="0" xfId="0" applyFont="1" applyFill="1" applyAlignment="1">
      <alignment vertical="center" wrapText="1"/>
    </xf>
    <xf numFmtId="1" fontId="1" fillId="15" borderId="20" xfId="0" applyNumberFormat="1" applyFont="1" applyFill="1" applyBorder="1" applyAlignment="1">
      <alignment horizontal="center" vertical="center" wrapText="1"/>
    </xf>
    <xf numFmtId="1" fontId="1" fillId="15" borderId="9" xfId="0" applyNumberFormat="1" applyFont="1" applyFill="1" applyBorder="1" applyAlignment="1">
      <alignment horizontal="center" vertical="center" wrapText="1"/>
    </xf>
    <xf numFmtId="49" fontId="1" fillId="15" borderId="9" xfId="0" applyNumberFormat="1" applyFont="1" applyFill="1" applyBorder="1" applyAlignment="1">
      <alignment horizontal="center" vertical="center" wrapText="1"/>
    </xf>
    <xf numFmtId="9" fontId="1" fillId="15" borderId="1" xfId="0" applyNumberFormat="1" applyFont="1" applyFill="1" applyBorder="1" applyAlignment="1">
      <alignment horizontal="center" vertical="center" wrapText="1"/>
    </xf>
    <xf numFmtId="49" fontId="1" fillId="15" borderId="8" xfId="0" applyNumberFormat="1" applyFont="1" applyFill="1" applyBorder="1" applyAlignment="1">
      <alignment horizontal="center" vertical="center" wrapText="1"/>
    </xf>
    <xf numFmtId="3" fontId="1" fillId="15" borderId="2" xfId="0" applyNumberFormat="1" applyFont="1" applyFill="1" applyBorder="1" applyAlignment="1">
      <alignment horizontal="right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5" xfId="0" applyFont="1" applyFill="1" applyBorder="1" applyAlignment="1">
      <alignment horizontal="center" vertical="center" wrapText="1"/>
    </xf>
    <xf numFmtId="3" fontId="1" fillId="15" borderId="25" xfId="0" quotePrefix="1" applyNumberFormat="1" applyFont="1" applyFill="1" applyBorder="1" applyAlignment="1">
      <alignment horizontal="center" vertical="center" wrapText="1"/>
    </xf>
    <xf numFmtId="3" fontId="1" fillId="15" borderId="8" xfId="0" applyNumberFormat="1" applyFont="1" applyFill="1" applyBorder="1" applyAlignment="1">
      <alignment horizontal="center" vertical="center" wrapText="1"/>
    </xf>
    <xf numFmtId="9" fontId="1" fillId="15" borderId="9" xfId="0" applyNumberFormat="1" applyFont="1" applyFill="1" applyBorder="1" applyAlignment="1">
      <alignment horizontal="center" vertical="center" wrapText="1"/>
    </xf>
    <xf numFmtId="9" fontId="1" fillId="15" borderId="8" xfId="0" applyNumberFormat="1" applyFont="1" applyFill="1" applyBorder="1" applyAlignment="1">
      <alignment horizontal="center" vertical="center" wrapText="1"/>
    </xf>
    <xf numFmtId="3" fontId="1" fillId="15" borderId="8" xfId="0" applyNumberFormat="1" applyFont="1" applyFill="1" applyBorder="1" applyAlignment="1">
      <alignment vertical="center" wrapText="1"/>
    </xf>
    <xf numFmtId="1" fontId="1" fillId="15" borderId="8" xfId="0" applyNumberFormat="1" applyFont="1" applyFill="1" applyBorder="1" applyAlignment="1">
      <alignment horizontal="center" vertical="center" wrapText="1"/>
    </xf>
    <xf numFmtId="0" fontId="1" fillId="60" borderId="1" xfId="0" applyFont="1" applyFill="1" applyBorder="1" applyAlignment="1">
      <alignment horizontal="center" vertical="center" wrapText="1"/>
    </xf>
    <xf numFmtId="49" fontId="1" fillId="15" borderId="4" xfId="0" applyNumberFormat="1" applyFont="1" applyFill="1" applyBorder="1" applyAlignment="1">
      <alignment horizontal="center" vertical="center" wrapText="1"/>
    </xf>
    <xf numFmtId="3" fontId="1" fillId="15" borderId="6" xfId="0" applyNumberFormat="1" applyFont="1" applyFill="1" applyBorder="1" applyAlignment="1">
      <alignment horizontal="center" vertical="center" wrapText="1"/>
    </xf>
    <xf numFmtId="0" fontId="1" fillId="15" borderId="20" xfId="0" applyFont="1" applyFill="1" applyBorder="1" applyAlignment="1">
      <alignment horizontal="center" vertical="center" wrapText="1"/>
    </xf>
    <xf numFmtId="1" fontId="1" fillId="15" borderId="6" xfId="0" applyNumberFormat="1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 wrapText="1"/>
    </xf>
    <xf numFmtId="49" fontId="1" fillId="15" borderId="7" xfId="0" applyNumberFormat="1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vertical="center" wrapText="1"/>
    </xf>
    <xf numFmtId="3" fontId="1" fillId="15" borderId="26" xfId="0" applyNumberFormat="1" applyFont="1" applyFill="1" applyBorder="1" applyAlignment="1">
      <alignment horizontal="center" vertical="center" wrapText="1"/>
    </xf>
    <xf numFmtId="0" fontId="1" fillId="15" borderId="24" xfId="0" applyFont="1" applyFill="1" applyBorder="1" applyAlignment="1">
      <alignment vertical="center" wrapText="1"/>
    </xf>
    <xf numFmtId="3" fontId="25" fillId="60" borderId="1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7" fontId="16" fillId="0" borderId="19" xfId="0" applyNumberFormat="1" applyFont="1" applyBorder="1" applyAlignment="1">
      <alignment horizontal="left" vertical="center" wrapText="1"/>
    </xf>
    <xf numFmtId="0" fontId="14" fillId="15" borderId="0" xfId="0" applyFont="1" applyFill="1" applyAlignment="1">
      <alignment horizontal="right" vertical="center" wrapText="1"/>
    </xf>
    <xf numFmtId="0" fontId="14" fillId="15" borderId="21" xfId="0" applyFont="1" applyFill="1" applyBorder="1" applyAlignment="1">
      <alignment horizontal="right" vertical="center" wrapText="1"/>
    </xf>
    <xf numFmtId="0" fontId="15" fillId="15" borderId="0" xfId="0" applyFont="1" applyFill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</cellXfs>
  <cellStyles count="130">
    <cellStyle name="20% - Énfasis1" xfId="76" builtinId="30" customBuiltin="1"/>
    <cellStyle name="20% - Énfasis2" xfId="79" builtinId="34" customBuiltin="1"/>
    <cellStyle name="20% - Énfasis3" xfId="82" builtinId="38" customBuiltin="1"/>
    <cellStyle name="20% - Énfasis4" xfId="85" builtinId="42" customBuiltin="1"/>
    <cellStyle name="20% - Énfasis5" xfId="88" builtinId="46" customBuiltin="1"/>
    <cellStyle name="20% - Énfasis6" xfId="91" builtinId="50" customBuiltin="1"/>
    <cellStyle name="40% - Énfasis1" xfId="77" builtinId="31" customBuiltin="1"/>
    <cellStyle name="40% - Énfasis2" xfId="80" builtinId="35" customBuiltin="1"/>
    <cellStyle name="40% - Énfasis3" xfId="83" builtinId="39" customBuiltin="1"/>
    <cellStyle name="40% - Énfasis4" xfId="86" builtinId="43" customBuiltin="1"/>
    <cellStyle name="40% - Énfasis5" xfId="89" builtinId="47" customBuiltin="1"/>
    <cellStyle name="40% - Énfasis6" xfId="92" builtinId="51" customBuiltin="1"/>
    <cellStyle name="60% - Énfasis1 2" xfId="94" xr:uid="{00000000-0005-0000-0000-00000C000000}"/>
    <cellStyle name="60% - Énfasis1 3" xfId="93" xr:uid="{00000000-0005-0000-0000-00000D000000}"/>
    <cellStyle name="60% - Énfasis2 2" xfId="96" xr:uid="{00000000-0005-0000-0000-00000E000000}"/>
    <cellStyle name="60% - Énfasis2 3" xfId="95" xr:uid="{00000000-0005-0000-0000-00000F000000}"/>
    <cellStyle name="60% - Énfasis3 2" xfId="98" xr:uid="{00000000-0005-0000-0000-000010000000}"/>
    <cellStyle name="60% - Énfasis3 3" xfId="97" xr:uid="{00000000-0005-0000-0000-000011000000}"/>
    <cellStyle name="60% - Énfasis4 2" xfId="100" xr:uid="{00000000-0005-0000-0000-000012000000}"/>
    <cellStyle name="60% - Énfasis4 3" xfId="99" xr:uid="{00000000-0005-0000-0000-000013000000}"/>
    <cellStyle name="60% - Énfasis5 2" xfId="102" xr:uid="{00000000-0005-0000-0000-000014000000}"/>
    <cellStyle name="60% - Énfasis5 3" xfId="101" xr:uid="{00000000-0005-0000-0000-000015000000}"/>
    <cellStyle name="60% - Énfasis6 2" xfId="104" xr:uid="{00000000-0005-0000-0000-000016000000}"/>
    <cellStyle name="60% - Énfasis6 3" xfId="103" xr:uid="{00000000-0005-0000-0000-000017000000}"/>
    <cellStyle name="Bueno" xfId="64" builtinId="26" customBuiltin="1"/>
    <cellStyle name="Cálculo" xfId="68" builtinId="22" customBuiltin="1"/>
    <cellStyle name="Celda de comprobación" xfId="70" builtinId="23" customBuiltin="1"/>
    <cellStyle name="Celda vinculada" xfId="69" builtinId="24" customBuiltin="1"/>
    <cellStyle name="Encabezado 1" xfId="60" builtinId="16" customBuiltin="1"/>
    <cellStyle name="Encabezado 4" xfId="63" builtinId="19" customBuiltin="1"/>
    <cellStyle name="Énfasis1" xfId="75" builtinId="29" customBuiltin="1"/>
    <cellStyle name="Énfasis2" xfId="78" builtinId="33" customBuiltin="1"/>
    <cellStyle name="Énfasis3" xfId="81" builtinId="37" customBuiltin="1"/>
    <cellStyle name="Énfasis4" xfId="84" builtinId="41" customBuiltin="1"/>
    <cellStyle name="Énfasis5" xfId="87" builtinId="45" customBuiltin="1"/>
    <cellStyle name="Énfasis6" xfId="90" builtinId="49" customBuiltin="1"/>
    <cellStyle name="Entrada" xfId="66" builtinId="20" customBuiltin="1"/>
    <cellStyle name="Euro" xfId="3" xr:uid="{00000000-0005-0000-0000-000025000000}"/>
    <cellStyle name="Euro 2" xfId="105" xr:uid="{00000000-0005-0000-0000-000026000000}"/>
    <cellStyle name="Incorrecto" xfId="65" builtinId="27" customBuiltin="1"/>
    <cellStyle name="Millares" xfId="59" builtinId="3"/>
    <cellStyle name="Millares [0]" xfId="129" builtinId="6"/>
    <cellStyle name="Millares [0] 2" xfId="4" xr:uid="{00000000-0005-0000-0000-000029000000}"/>
    <cellStyle name="Millares [0] 3" xfId="58" xr:uid="{00000000-0005-0000-0000-00002A000000}"/>
    <cellStyle name="Millares 2" xfId="5" xr:uid="{00000000-0005-0000-0000-00002B000000}"/>
    <cellStyle name="Millares 2 2" xfId="6" xr:uid="{00000000-0005-0000-0000-00002C000000}"/>
    <cellStyle name="Millares 2 3" xfId="7" xr:uid="{00000000-0005-0000-0000-00002D000000}"/>
    <cellStyle name="Millares 2 4" xfId="107" xr:uid="{00000000-0005-0000-0000-00002E000000}"/>
    <cellStyle name="Millares 3" xfId="8" xr:uid="{00000000-0005-0000-0000-00002F000000}"/>
    <cellStyle name="Millares 3 2" xfId="109" xr:uid="{00000000-0005-0000-0000-000030000000}"/>
    <cellStyle name="Millares 3 2 2" xfId="110" xr:uid="{00000000-0005-0000-0000-000031000000}"/>
    <cellStyle name="Millares 3 3" xfId="111" xr:uid="{00000000-0005-0000-0000-000032000000}"/>
    <cellStyle name="Millares 3 4" xfId="112" xr:uid="{00000000-0005-0000-0000-000033000000}"/>
    <cellStyle name="Millares 3 5" xfId="113" xr:uid="{00000000-0005-0000-0000-000034000000}"/>
    <cellStyle name="Millares 3 6" xfId="108" xr:uid="{00000000-0005-0000-0000-000035000000}"/>
    <cellStyle name="Millares 4" xfId="9" xr:uid="{00000000-0005-0000-0000-000036000000}"/>
    <cellStyle name="Millares 4 2" xfId="114" xr:uid="{00000000-0005-0000-0000-000037000000}"/>
    <cellStyle name="Millares 5" xfId="106" xr:uid="{00000000-0005-0000-0000-000038000000}"/>
    <cellStyle name="Moneda 2" xfId="10" xr:uid="{00000000-0005-0000-0000-000039000000}"/>
    <cellStyle name="Moneda 3" xfId="11" xr:uid="{00000000-0005-0000-0000-00003A000000}"/>
    <cellStyle name="Neutral 2" xfId="116" xr:uid="{00000000-0005-0000-0000-00003B000000}"/>
    <cellStyle name="Neutral 3" xfId="115" xr:uid="{00000000-0005-0000-0000-00003C000000}"/>
    <cellStyle name="Normal" xfId="0" builtinId="0"/>
    <cellStyle name="Normal 10" xfId="1" xr:uid="{00000000-0005-0000-0000-00003E000000}"/>
    <cellStyle name="Normal 11" xfId="12" xr:uid="{00000000-0005-0000-0000-00003F000000}"/>
    <cellStyle name="Normal 12" xfId="13" xr:uid="{00000000-0005-0000-0000-000040000000}"/>
    <cellStyle name="Normal 13" xfId="14" xr:uid="{00000000-0005-0000-0000-000041000000}"/>
    <cellStyle name="Normal 14" xfId="15" xr:uid="{00000000-0005-0000-0000-000042000000}"/>
    <cellStyle name="Normal 15" xfId="16" xr:uid="{00000000-0005-0000-0000-000043000000}"/>
    <cellStyle name="Normal 16" xfId="17" xr:uid="{00000000-0005-0000-0000-000044000000}"/>
    <cellStyle name="Normal 17" xfId="18" xr:uid="{00000000-0005-0000-0000-000045000000}"/>
    <cellStyle name="Normal 18" xfId="19" xr:uid="{00000000-0005-0000-0000-000046000000}"/>
    <cellStyle name="Normal 19" xfId="20" xr:uid="{00000000-0005-0000-0000-000047000000}"/>
    <cellStyle name="Normal 2" xfId="2" xr:uid="{00000000-0005-0000-0000-000048000000}"/>
    <cellStyle name="Normal 2 10" xfId="21" xr:uid="{00000000-0005-0000-0000-000049000000}"/>
    <cellStyle name="Normal 2 2" xfId="22" xr:uid="{00000000-0005-0000-0000-00004A000000}"/>
    <cellStyle name="Normal 2 2 2" xfId="23" xr:uid="{00000000-0005-0000-0000-00004B000000}"/>
    <cellStyle name="Normal 2 2 3" xfId="24" xr:uid="{00000000-0005-0000-0000-00004C000000}"/>
    <cellStyle name="Normal 2 2 4" xfId="117" xr:uid="{00000000-0005-0000-0000-00004D000000}"/>
    <cellStyle name="Normal 2 21" xfId="25" xr:uid="{00000000-0005-0000-0000-00004E000000}"/>
    <cellStyle name="Normal 2 3" xfId="26" xr:uid="{00000000-0005-0000-0000-00004F000000}"/>
    <cellStyle name="Normal 2 30" xfId="27" xr:uid="{00000000-0005-0000-0000-000050000000}"/>
    <cellStyle name="Normal 2 31" xfId="28" xr:uid="{00000000-0005-0000-0000-000051000000}"/>
    <cellStyle name="Normal 20" xfId="29" xr:uid="{00000000-0005-0000-0000-000052000000}"/>
    <cellStyle name="Normal 21" xfId="30" xr:uid="{00000000-0005-0000-0000-000053000000}"/>
    <cellStyle name="Normal 23" xfId="31" xr:uid="{00000000-0005-0000-0000-000054000000}"/>
    <cellStyle name="Normal 24" xfId="32" xr:uid="{00000000-0005-0000-0000-000055000000}"/>
    <cellStyle name="Normal 25" xfId="33" xr:uid="{00000000-0005-0000-0000-000056000000}"/>
    <cellStyle name="Normal 26" xfId="34" xr:uid="{00000000-0005-0000-0000-000057000000}"/>
    <cellStyle name="Normal 27" xfId="35" xr:uid="{00000000-0005-0000-0000-000058000000}"/>
    <cellStyle name="Normal 28" xfId="36" xr:uid="{00000000-0005-0000-0000-000059000000}"/>
    <cellStyle name="Normal 29" xfId="37" xr:uid="{00000000-0005-0000-0000-00005A000000}"/>
    <cellStyle name="Normal 3" xfId="38" xr:uid="{00000000-0005-0000-0000-00005B000000}"/>
    <cellStyle name="Normal 3 2" xfId="39" xr:uid="{00000000-0005-0000-0000-00005C000000}"/>
    <cellStyle name="Normal 3 2 2" xfId="40" xr:uid="{00000000-0005-0000-0000-00005D000000}"/>
    <cellStyle name="Normal 3 2 3" xfId="119" xr:uid="{00000000-0005-0000-0000-00005E000000}"/>
    <cellStyle name="Normal 3 3" xfId="41" xr:uid="{00000000-0005-0000-0000-00005F000000}"/>
    <cellStyle name="Normal 3 3 2" xfId="120" xr:uid="{00000000-0005-0000-0000-000060000000}"/>
    <cellStyle name="Normal 3 4" xfId="121" xr:uid="{00000000-0005-0000-0000-000061000000}"/>
    <cellStyle name="Normal 3 5" xfId="122" xr:uid="{00000000-0005-0000-0000-000062000000}"/>
    <cellStyle name="Normal 3 6" xfId="118" xr:uid="{00000000-0005-0000-0000-000063000000}"/>
    <cellStyle name="Normal 30" xfId="42" xr:uid="{00000000-0005-0000-0000-000064000000}"/>
    <cellStyle name="Normal 4" xfId="43" xr:uid="{00000000-0005-0000-0000-000065000000}"/>
    <cellStyle name="Normal 4 2" xfId="44" xr:uid="{00000000-0005-0000-0000-000066000000}"/>
    <cellStyle name="Normal 4 3" xfId="45" xr:uid="{00000000-0005-0000-0000-000067000000}"/>
    <cellStyle name="Normal 4 4" xfId="123" xr:uid="{00000000-0005-0000-0000-000068000000}"/>
    <cellStyle name="Normal 5" xfId="46" xr:uid="{00000000-0005-0000-0000-000069000000}"/>
    <cellStyle name="Normal 5 2" xfId="47" xr:uid="{00000000-0005-0000-0000-00006A000000}"/>
    <cellStyle name="Normal 5 3" xfId="48" xr:uid="{00000000-0005-0000-0000-00006B000000}"/>
    <cellStyle name="Normal 6" xfId="49" xr:uid="{00000000-0005-0000-0000-00006C000000}"/>
    <cellStyle name="Normal 6 2" xfId="50" xr:uid="{00000000-0005-0000-0000-00006D000000}"/>
    <cellStyle name="Normal 7" xfId="51" xr:uid="{00000000-0005-0000-0000-00006E000000}"/>
    <cellStyle name="Normal 8" xfId="52" xr:uid="{00000000-0005-0000-0000-00006F000000}"/>
    <cellStyle name="Normal 9" xfId="53" xr:uid="{00000000-0005-0000-0000-000070000000}"/>
    <cellStyle name="Notas" xfId="72" builtinId="10" customBuiltin="1"/>
    <cellStyle name="Notas 2" xfId="124" xr:uid="{00000000-0005-0000-0000-000072000000}"/>
    <cellStyle name="Porcentaje" xfId="128" builtinId="5"/>
    <cellStyle name="Porcentaje 2" xfId="125" xr:uid="{00000000-0005-0000-0000-000073000000}"/>
    <cellStyle name="Porcentual 2" xfId="54" xr:uid="{00000000-0005-0000-0000-000074000000}"/>
    <cellStyle name="Porcentual 2 2" xfId="55" xr:uid="{00000000-0005-0000-0000-000075000000}"/>
    <cellStyle name="Porcentual 2 3" xfId="56" xr:uid="{00000000-0005-0000-0000-000076000000}"/>
    <cellStyle name="Porcentual 3" xfId="57" xr:uid="{00000000-0005-0000-0000-000077000000}"/>
    <cellStyle name="Salida" xfId="67" builtinId="21" customBuiltin="1"/>
    <cellStyle name="Texto de advertencia" xfId="71" builtinId="11" customBuiltin="1"/>
    <cellStyle name="Texto explicativo" xfId="73" builtinId="53" customBuiltin="1"/>
    <cellStyle name="Título 2" xfId="61" builtinId="17" customBuiltin="1"/>
    <cellStyle name="Título 3" xfId="62" builtinId="18" customBuiltin="1"/>
    <cellStyle name="Título 4" xfId="127" xr:uid="{00000000-0005-0000-0000-00007D000000}"/>
    <cellStyle name="Título 5" xfId="126" xr:uid="{00000000-0005-0000-0000-00007E000000}"/>
    <cellStyle name="Total" xfId="74" builtinId="25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CC"/>
      <color rgb="FF3A4CCE"/>
      <color rgb="FFFF9396"/>
      <color rgb="FFFFFFCC"/>
      <color rgb="FFFFFF99"/>
      <color rgb="FFFF7C80"/>
      <color rgb="FFEC692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Ejecución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25900269875023"/>
          <c:y val="7.5632647803244232E-2"/>
          <c:w val="0.8401247483434896"/>
          <c:h val="0.66193482961562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'2026 RESUMEN'!$G$60</c:f>
              <c:strCache>
                <c:ptCount val="1"/>
                <c:pt idx="0">
                  <c:v>Iniciativas de 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'2026 RESUMEN'!$H$59:$S$59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'2026 RESUMEN'!$H$60:$S$60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1403442.2070000002</c:v>
                </c:pt>
                <c:pt idx="3">
                  <c:v>1113304.5519999999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5-406F-A578-C8F37D244160}"/>
            </c:ext>
          </c:extLst>
        </c:ser>
        <c:ser>
          <c:idx val="1"/>
          <c:order val="1"/>
          <c:tx>
            <c:strRef>
              <c:f>'2026 RESUMEN'!$G$61</c:f>
              <c:strCache>
                <c:ptCount val="1"/>
                <c:pt idx="0">
                  <c:v>Adquisición de Activos no Financieros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'2026 RESUMEN'!$H$59:$S$59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'2026 RESUMEN'!$H$61:$S$61</c:f>
              <c:numCache>
                <c:formatCode>#,##0</c:formatCode>
                <c:ptCount val="12"/>
                <c:pt idx="0">
                  <c:v>0</c:v>
                </c:pt>
                <c:pt idx="1">
                  <c:v>949731.26300000004</c:v>
                </c:pt>
                <c:pt idx="2">
                  <c:v>3462.15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5-406F-A578-C8F37D244160}"/>
            </c:ext>
          </c:extLst>
        </c:ser>
        <c:ser>
          <c:idx val="2"/>
          <c:order val="2"/>
          <c:tx>
            <c:strRef>
              <c:f>'2026 RESUMEN'!$G$62</c:f>
              <c:strCache>
                <c:ptCount val="1"/>
                <c:pt idx="0">
                  <c:v>Transferencia de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'2026 RESUMEN'!$H$59:$S$59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'2026 RESUMEN'!$H$62:$S$62</c:f>
              <c:numCache>
                <c:formatCode>#,##0;\(#,##0\)</c:formatCode>
                <c:ptCount val="12"/>
                <c:pt idx="0">
                  <c:v>0</c:v>
                </c:pt>
                <c:pt idx="1">
                  <c:v>6446010.8619999997</c:v>
                </c:pt>
                <c:pt idx="2">
                  <c:v>517941.04100000003</c:v>
                </c:pt>
                <c:pt idx="3">
                  <c:v>538877.23600000003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5-406F-A578-C8F37D244160}"/>
            </c:ext>
          </c:extLst>
        </c:ser>
        <c:ser>
          <c:idx val="3"/>
          <c:order val="3"/>
          <c:tx>
            <c:strRef>
              <c:f>'2026 RESUMEN'!$G$64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'2026 RESUMEN'!$H$59:$S$59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'2026 RESUMEN'!$H$64:$S$64</c:f>
              <c:numCache>
                <c:formatCode>#,##0</c:formatCode>
                <c:ptCount val="12"/>
                <c:pt idx="0">
                  <c:v>0</c:v>
                </c:pt>
                <c:pt idx="1">
                  <c:v>883510</c:v>
                </c:pt>
                <c:pt idx="2">
                  <c:v>35490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5-406F-A578-C8F37D244160}"/>
            </c:ext>
          </c:extLst>
        </c:ser>
        <c:ser>
          <c:idx val="4"/>
          <c:order val="4"/>
          <c:tx>
            <c:strRef>
              <c:f>'2026 RESUMEN'!$G$65</c:f>
              <c:strCache>
                <c:ptCount val="1"/>
                <c:pt idx="0">
                  <c:v>Bienes y Servicios de Consumo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'2026 RESUMEN'!$H$59:$S$59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'2026 RESUMEN'!$H$65:$S$65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5-406F-A578-C8F37D24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926976"/>
        <c:axId val="230932864"/>
      </c:barChart>
      <c:catAx>
        <c:axId val="2309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32864"/>
        <c:crosses val="autoZero"/>
        <c:auto val="1"/>
        <c:lblAlgn val="ctr"/>
        <c:lblOffset val="100"/>
        <c:noMultiLvlLbl val="0"/>
      </c:catAx>
      <c:valAx>
        <c:axId val="2309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91625302294804"/>
          <c:y val="0.86305843841035168"/>
          <c:w val="0.66818932372969508"/>
          <c:h val="0.11677860308498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Ejecución Presupuestaria año 2026 distribuida por Año Priorización CORE de las IDIs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537993088632571"/>
          <c:y val="0.14664819132245341"/>
          <c:w val="0.83712088258399464"/>
          <c:h val="0.70428598659804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RESUMEN'!$C$109:$C$127</c:f>
              <c:strCache>
                <c:ptCount val="19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  <c:pt idx="11">
                  <c:v>2019.</c:v>
                </c:pt>
                <c:pt idx="12">
                  <c:v>2020.</c:v>
                </c:pt>
                <c:pt idx="13">
                  <c:v>2021.</c:v>
                </c:pt>
                <c:pt idx="14">
                  <c:v>2022.</c:v>
                </c:pt>
                <c:pt idx="15">
                  <c:v>2023.</c:v>
                </c:pt>
                <c:pt idx="16">
                  <c:v>2024.</c:v>
                </c:pt>
                <c:pt idx="17">
                  <c:v>2025.</c:v>
                </c:pt>
                <c:pt idx="18">
                  <c:v>2026.</c:v>
                </c:pt>
              </c:strCache>
            </c:strRef>
          </c:cat>
          <c:val>
            <c:numRef>
              <c:f>'2026 RESUMEN'!$E$109:$E$127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639607.375</c:v>
                </c:pt>
                <c:pt idx="11">
                  <c:v>123550.28600000001</c:v>
                </c:pt>
                <c:pt idx="12">
                  <c:v>489829.11100000003</c:v>
                </c:pt>
                <c:pt idx="13">
                  <c:v>479533.23499999999</c:v>
                </c:pt>
                <c:pt idx="14">
                  <c:v>49314.836000000003</c:v>
                </c:pt>
                <c:pt idx="15">
                  <c:v>606922.08299999987</c:v>
                </c:pt>
                <c:pt idx="16">
                  <c:v>2700632.7849999997</c:v>
                </c:pt>
                <c:pt idx="17">
                  <c:v>6802379.5999999996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8-41C7-9A4F-79E0FDC3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31936"/>
        <c:axId val="231033472"/>
      </c:barChart>
      <c:catAx>
        <c:axId val="23103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3472"/>
        <c:crosses val="autoZero"/>
        <c:auto val="1"/>
        <c:lblAlgn val="ctr"/>
        <c:lblOffset val="100"/>
        <c:noMultiLvlLbl val="0"/>
      </c:catAx>
      <c:valAx>
        <c:axId val="2310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Distribución Porcentual por provincia FNDR 2026</a:t>
            </a:r>
          </a:p>
        </c:rich>
      </c:tx>
      <c:layout>
        <c:manualLayout>
          <c:xMode val="edge"/>
          <c:yMode val="edge"/>
          <c:x val="8.9314775130763857E-2"/>
          <c:y val="3.6716451965302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E90-4E2F-9F1D-9C71134F763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E90-4E2F-9F1D-9C71134F763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E90-4E2F-9F1D-9C71134F763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E90-4E2F-9F1D-9C71134F7633}"/>
              </c:ext>
            </c:extLst>
          </c:dPt>
          <c:dLbls>
            <c:dLbl>
              <c:idx val="0"/>
              <c:layout>
                <c:manualLayout>
                  <c:x val="-6.9788682017042497E-2"/>
                  <c:y val="9.46409097074754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90-4E2F-9F1D-9C71134F7633}"/>
                </c:ext>
              </c:extLst>
            </c:dLbl>
            <c:dLbl>
              <c:idx val="1"/>
              <c:layout>
                <c:manualLayout>
                  <c:x val="-0.11347370574600484"/>
                  <c:y val="1.25245913407075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90-4E2F-9F1D-9C71134F7633}"/>
                </c:ext>
              </c:extLst>
            </c:dLbl>
            <c:dLbl>
              <c:idx val="2"/>
              <c:layout>
                <c:manualLayout>
                  <c:x val="-0.15080224943573103"/>
                  <c:y val="-0.1971858757657805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90-4E2F-9F1D-9C71134F76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 RESUMEN'!$V$99:$V$102</c:f>
              <c:strCache>
                <c:ptCount val="4"/>
                <c:pt idx="0">
                  <c:v>ELQUI</c:v>
                </c:pt>
                <c:pt idx="1">
                  <c:v>LIMARÍ</c:v>
                </c:pt>
                <c:pt idx="2">
                  <c:v>CHOAPA</c:v>
                </c:pt>
                <c:pt idx="3">
                  <c:v>REGIONAL</c:v>
                </c:pt>
              </c:strCache>
            </c:strRef>
          </c:cat>
          <c:val>
            <c:numRef>
              <c:f>'2026 RESUMEN'!$W$99:$W$102</c:f>
              <c:numCache>
                <c:formatCode>#,##0</c:formatCode>
                <c:ptCount val="4"/>
                <c:pt idx="0">
                  <c:v>2180771.966</c:v>
                </c:pt>
                <c:pt idx="1">
                  <c:v>1011504.1799999999</c:v>
                </c:pt>
                <c:pt idx="2">
                  <c:v>1378355.0739999998</c:v>
                </c:pt>
                <c:pt idx="3">
                  <c:v>7321138.0909999991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B-468E-8A14-2366F8845A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3</xdr:row>
      <xdr:rowOff>23812</xdr:rowOff>
    </xdr:from>
    <xdr:to>
      <xdr:col>34</xdr:col>
      <xdr:colOff>585108</xdr:colOff>
      <xdr:row>36</xdr:row>
      <xdr:rowOff>154779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27215</xdr:colOff>
      <xdr:row>107</xdr:row>
      <xdr:rowOff>32487</xdr:rowOff>
    </xdr:from>
    <xdr:to>
      <xdr:col>15</xdr:col>
      <xdr:colOff>610621</xdr:colOff>
      <xdr:row>129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03DEDB-F4C1-4C5D-9D19-B55F8AC4C947}"/>
            </a:ext>
            <a:ext uri="{147F2762-F138-4A5C-976F-8EAC2B608ADB}">
              <a16:predDERef xmlns:a16="http://schemas.microsoft.com/office/drawing/2014/main" pre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16158</xdr:colOff>
      <xdr:row>106</xdr:row>
      <xdr:rowOff>200874</xdr:rowOff>
    </xdr:from>
    <xdr:to>
      <xdr:col>24</xdr:col>
      <xdr:colOff>682058</xdr:colOff>
      <xdr:row>127</xdr:row>
      <xdr:rowOff>127566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14B900-532F-4ECA-8E59-28B3AB5DCA72}"/>
            </a:ext>
            <a:ext uri="{147F2762-F138-4A5C-976F-8EAC2B608ADB}">
              <a16:predDERef xmlns:a16="http://schemas.microsoft.com/office/drawing/2014/main" pred="{EE03DEDB-F4C1-4C5D-9D19-B55F8AC4C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recoquimbo.sharepoint.com/sites/REQUIRIMIENTOSDIPIR/Documentos%20compartidos/REQUERIMIENTOS%202026/PROGRAMACI&#211;N%20DE%20CAJA%202026/PROGRAMACI&#211;N%20PRESUPUESTO%202026%20.xlsx" TargetMode="External"/><Relationship Id="rId1" Type="http://schemas.openxmlformats.org/officeDocument/2006/relationships/externalLinkPath" Target="https://gorecoquimbo.sharepoint.com/sites/REQUIRIMIENTOSDIPIR/Documentos%20compartidos/REQUERIMIENTOS%202026/PROGRAMACI&#211;N%20DE%20CAJA%202026/PROGRAMACI&#211;N%20PRESUPUESTO%20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 "/>
      <sheetName val="CONSOLIDADO"/>
      <sheetName val="TRANSFERENCIAS"/>
      <sheetName val="ASIGNACIONES"/>
      <sheetName val="SUBT. 33"/>
      <sheetName val="SUBT. 31 "/>
      <sheetName val="SUBT. 29"/>
      <sheetName val="SUBT. 24"/>
      <sheetName val="SUBT. 22"/>
      <sheetName val="INICIATIVAS SUBT. 24"/>
    </sheetNames>
    <sheetDataSet>
      <sheetData sheetId="0" refreshError="1"/>
      <sheetData sheetId="1" refreshError="1">
        <row r="1">
          <cell r="G1"/>
          <cell r="Q1"/>
        </row>
        <row r="2">
          <cell r="G2"/>
          <cell r="Q2"/>
        </row>
        <row r="3">
          <cell r="G3"/>
          <cell r="Q3"/>
        </row>
        <row r="4">
          <cell r="G4"/>
          <cell r="Q4"/>
        </row>
        <row r="5">
          <cell r="G5"/>
          <cell r="Q5"/>
        </row>
        <row r="6">
          <cell r="G6"/>
          <cell r="Q6"/>
        </row>
        <row r="7">
          <cell r="G7"/>
          <cell r="Q7"/>
        </row>
        <row r="8">
          <cell r="G8"/>
          <cell r="Q8"/>
        </row>
        <row r="9">
          <cell r="G9" t="str">
            <v>CODIGO BIP</v>
          </cell>
          <cell r="Q9" t="str">
            <v>ESTADO</v>
          </cell>
        </row>
        <row r="10">
          <cell r="G10">
            <v>40065411</v>
          </cell>
          <cell r="Q10" t="str">
            <v>PRIORIZADO</v>
          </cell>
        </row>
        <row r="11">
          <cell r="G11">
            <v>40071416</v>
          </cell>
          <cell r="Q11" t="str">
            <v>LICITACIÓN</v>
          </cell>
        </row>
        <row r="12">
          <cell r="G12">
            <v>40073107</v>
          </cell>
          <cell r="Q12" t="str">
            <v>PRIORIZADO</v>
          </cell>
        </row>
        <row r="13">
          <cell r="G13">
            <v>40073937</v>
          </cell>
          <cell r="Q13" t="str">
            <v>CONVENIO TOTALMENTE TRAMITADO</v>
          </cell>
        </row>
        <row r="14">
          <cell r="G14">
            <v>40064260</v>
          </cell>
          <cell r="Q14" t="str">
            <v>EJECUCIÓN</v>
          </cell>
        </row>
        <row r="15">
          <cell r="G15">
            <v>40070976</v>
          </cell>
          <cell r="Q15" t="str">
            <v>EJECUCIÓN</v>
          </cell>
        </row>
        <row r="16">
          <cell r="G16">
            <v>40077493</v>
          </cell>
          <cell r="Q16" t="str">
            <v>CONVENIO EN TRÁMITE</v>
          </cell>
        </row>
        <row r="17">
          <cell r="G17">
            <v>2401010</v>
          </cell>
          <cell r="Q17" t="str">
            <v>FORMULACIÓN DIT</v>
          </cell>
        </row>
        <row r="18">
          <cell r="G18">
            <v>40064773</v>
          </cell>
          <cell r="Q18" t="str">
            <v>EJECUCIÓN</v>
          </cell>
        </row>
        <row r="19">
          <cell r="G19">
            <v>40074043</v>
          </cell>
          <cell r="Q19" t="str">
            <v>EJECUCIÓN</v>
          </cell>
        </row>
        <row r="20">
          <cell r="G20"/>
          <cell r="Q20" t="str">
            <v>FORMULACIÓN DIFOI</v>
          </cell>
        </row>
        <row r="21">
          <cell r="G21" t="str">
            <v>S/CÓDIGO</v>
          </cell>
          <cell r="Q21" t="str">
            <v>FORMULACIÓN DIPLADE</v>
          </cell>
        </row>
        <row r="22">
          <cell r="G22">
            <v>2401300</v>
          </cell>
          <cell r="Q22" t="str">
            <v>EJECUCIÓN</v>
          </cell>
        </row>
        <row r="23">
          <cell r="G23">
            <v>2403300</v>
          </cell>
          <cell r="Q23" t="str">
            <v>EJECUCIÓN</v>
          </cell>
        </row>
        <row r="24">
          <cell r="G24">
            <v>40049541</v>
          </cell>
          <cell r="Q24" t="str">
            <v>EJECUCIÓN</v>
          </cell>
        </row>
        <row r="25">
          <cell r="G25">
            <v>40049729</v>
          </cell>
          <cell r="Q25" t="str">
            <v>EJECUCIÓN</v>
          </cell>
        </row>
        <row r="26">
          <cell r="G26">
            <v>40049676</v>
          </cell>
          <cell r="Q26" t="str">
            <v>EJECUCIÓN</v>
          </cell>
        </row>
        <row r="27">
          <cell r="G27">
            <v>40049761</v>
          </cell>
          <cell r="Q27" t="str">
            <v>EJECUCIÓN</v>
          </cell>
        </row>
        <row r="28">
          <cell r="G28">
            <v>40049689</v>
          </cell>
          <cell r="Q28" t="str">
            <v>EJECUCIÓN</v>
          </cell>
        </row>
        <row r="29">
          <cell r="G29">
            <v>40049573</v>
          </cell>
          <cell r="Q29" t="str">
            <v>EJECUCIÓN</v>
          </cell>
        </row>
        <row r="30">
          <cell r="G30">
            <v>40049774</v>
          </cell>
          <cell r="Q30" t="str">
            <v>EJECUCIÓN</v>
          </cell>
        </row>
        <row r="31">
          <cell r="G31">
            <v>40049721</v>
          </cell>
          <cell r="Q31" t="str">
            <v>EJECUCIÓN</v>
          </cell>
        </row>
        <row r="32">
          <cell r="G32">
            <v>40049753</v>
          </cell>
          <cell r="Q32" t="str">
            <v>EJECUCIÓN</v>
          </cell>
        </row>
        <row r="33">
          <cell r="G33">
            <v>40049777</v>
          </cell>
          <cell r="Q33" t="str">
            <v>EJECUCIÓN</v>
          </cell>
        </row>
        <row r="34">
          <cell r="G34">
            <v>40049687</v>
          </cell>
          <cell r="Q34" t="str">
            <v>EJECUCIÓN</v>
          </cell>
        </row>
        <row r="35">
          <cell r="G35">
            <v>40049628</v>
          </cell>
          <cell r="Q35" t="str">
            <v>EJECUCIÓN</v>
          </cell>
        </row>
        <row r="36">
          <cell r="G36">
            <v>40049769</v>
          </cell>
          <cell r="Q36" t="str">
            <v>EJECUCIÓN</v>
          </cell>
        </row>
        <row r="37">
          <cell r="G37">
            <v>40049384</v>
          </cell>
          <cell r="Q37" t="str">
            <v>EJECUCIÓN</v>
          </cell>
        </row>
        <row r="38">
          <cell r="G38"/>
          <cell r="Q38" t="str">
            <v>FORMULACIÓN DIT</v>
          </cell>
        </row>
        <row r="39">
          <cell r="G39">
            <v>2602</v>
          </cell>
          <cell r="Q39" t="str">
            <v>N/A</v>
          </cell>
        </row>
        <row r="40">
          <cell r="G40">
            <v>40033939</v>
          </cell>
          <cell r="Q40" t="str">
            <v>TRANSFERENCIA DE BIENES</v>
          </cell>
        </row>
        <row r="41">
          <cell r="G41">
            <v>40038253</v>
          </cell>
          <cell r="Q41" t="str">
            <v>EJECUCIÓN</v>
          </cell>
        </row>
        <row r="42">
          <cell r="G42">
            <v>40058634</v>
          </cell>
          <cell r="Q42" t="str">
            <v>CONVENIO TOTALMENTE TRAMITADO</v>
          </cell>
        </row>
        <row r="43">
          <cell r="G43">
            <v>40060969</v>
          </cell>
          <cell r="Q43" t="str">
            <v>CONVENIO TOTALMENTE TRAMITADO</v>
          </cell>
        </row>
        <row r="44">
          <cell r="G44">
            <v>40067603</v>
          </cell>
          <cell r="Q44" t="str">
            <v>CONVENIO TOTALMENTE TRAMITADO</v>
          </cell>
        </row>
        <row r="45">
          <cell r="G45">
            <v>40056851</v>
          </cell>
          <cell r="Q45" t="str">
            <v>CONVENIO EN TRÁMITE</v>
          </cell>
        </row>
        <row r="46">
          <cell r="G46">
            <v>40056851</v>
          </cell>
          <cell r="Q46" t="str">
            <v>CONVENIO EN TRÁMITE</v>
          </cell>
        </row>
        <row r="47">
          <cell r="G47">
            <v>40065749</v>
          </cell>
          <cell r="Q47" t="str">
            <v>CONVENIO TOTALMENTE TRAMITADO</v>
          </cell>
        </row>
        <row r="48">
          <cell r="G48">
            <v>40021859</v>
          </cell>
          <cell r="Q48" t="str">
            <v>LICITACION</v>
          </cell>
        </row>
        <row r="49">
          <cell r="G49">
            <v>40064663</v>
          </cell>
          <cell r="Q49" t="str">
            <v>CONVENIO TOTALMENTE TRAMITADO</v>
          </cell>
        </row>
        <row r="50">
          <cell r="G50">
            <v>40053013</v>
          </cell>
          <cell r="Q50" t="str">
            <v>CONVENIO TOTALMENTE TRAMITADO</v>
          </cell>
        </row>
        <row r="51">
          <cell r="G51">
            <v>40046278</v>
          </cell>
          <cell r="Q51" t="str">
            <v>CONVENIO TOTALMENTE TRAMITADO</v>
          </cell>
        </row>
        <row r="52">
          <cell r="G52">
            <v>40056498</v>
          </cell>
          <cell r="Q52" t="str">
            <v>CONVENIO TOTALMENTE TRAMITADO</v>
          </cell>
        </row>
        <row r="53">
          <cell r="G53">
            <v>40048325</v>
          </cell>
          <cell r="Q53" t="str">
            <v>EJECUCIÓN</v>
          </cell>
        </row>
        <row r="54">
          <cell r="G54">
            <v>40048140</v>
          </cell>
          <cell r="Q54" t="str">
            <v>CONVENIO TOTALMENTE TRAMITADO</v>
          </cell>
        </row>
        <row r="55">
          <cell r="G55">
            <v>40037651</v>
          </cell>
          <cell r="Q55" t="str">
            <v>EJECUCIÓN</v>
          </cell>
        </row>
        <row r="56">
          <cell r="G56">
            <v>40037651</v>
          </cell>
          <cell r="Q56" t="str">
            <v>EJECUCIÓN</v>
          </cell>
        </row>
        <row r="57">
          <cell r="G57">
            <v>40009553</v>
          </cell>
          <cell r="Q57" t="str">
            <v>LICITACIÓN</v>
          </cell>
        </row>
        <row r="58">
          <cell r="G58">
            <v>40058167</v>
          </cell>
          <cell r="Q58" t="str">
            <v>CONVENIO TOTALMENTE TRAMITADO</v>
          </cell>
        </row>
        <row r="59">
          <cell r="G59">
            <v>40058167</v>
          </cell>
          <cell r="Q59" t="str">
            <v>CONVENIO TOTALMENTE TRAMITADO</v>
          </cell>
        </row>
        <row r="60">
          <cell r="G60">
            <v>40058253</v>
          </cell>
          <cell r="Q60" t="str">
            <v>ADJUDICACIÓN</v>
          </cell>
        </row>
        <row r="61">
          <cell r="G61">
            <v>40017103</v>
          </cell>
          <cell r="Q61" t="str">
            <v>LICITACIÓN</v>
          </cell>
        </row>
        <row r="62">
          <cell r="G62">
            <v>40017103</v>
          </cell>
          <cell r="Q62" t="str">
            <v>LICITACIÓN</v>
          </cell>
        </row>
        <row r="63">
          <cell r="G63">
            <v>40050265</v>
          </cell>
          <cell r="Q63" t="str">
            <v>EJECUCIÓN</v>
          </cell>
        </row>
        <row r="64">
          <cell r="G64">
            <v>40058520</v>
          </cell>
          <cell r="Q64" t="str">
            <v>ADJUDICACIÓN</v>
          </cell>
        </row>
        <row r="65">
          <cell r="G65">
            <v>40057058</v>
          </cell>
          <cell r="Q65" t="str">
            <v>REEVALUACIÓN</v>
          </cell>
        </row>
        <row r="66">
          <cell r="G66">
            <v>40045425</v>
          </cell>
          <cell r="Q66" t="str">
            <v>ANALISIS DE OFERTA</v>
          </cell>
        </row>
        <row r="67">
          <cell r="G67">
            <v>40047299</v>
          </cell>
          <cell r="Q67" t="str">
            <v>CONVENIO TOTALMENTE TRAMITADO</v>
          </cell>
        </row>
        <row r="68">
          <cell r="G68">
            <v>40056980</v>
          </cell>
          <cell r="Q68" t="str">
            <v>LICITACIÓN</v>
          </cell>
        </row>
        <row r="69">
          <cell r="G69">
            <v>40056980</v>
          </cell>
          <cell r="Q69" t="str">
            <v>LICITACIÓN</v>
          </cell>
        </row>
        <row r="70">
          <cell r="G70">
            <v>40023024</v>
          </cell>
          <cell r="Q70" t="str">
            <v>TRANSFERENCIA DE BIENES</v>
          </cell>
        </row>
        <row r="71">
          <cell r="G71">
            <v>40010393</v>
          </cell>
          <cell r="Q71" t="str">
            <v>REEVALUACIÓN</v>
          </cell>
        </row>
        <row r="72">
          <cell r="G72">
            <v>40048762</v>
          </cell>
          <cell r="Q72" t="str">
            <v>TRANSFERENCIA DE BIENES</v>
          </cell>
        </row>
        <row r="73">
          <cell r="G73">
            <v>40016437</v>
          </cell>
          <cell r="Q73" t="str">
            <v>TRANSFERENCIA DE BIENES</v>
          </cell>
        </row>
        <row r="74">
          <cell r="G74">
            <v>40017099</v>
          </cell>
          <cell r="Q74" t="str">
            <v>TRANSFERENCIA DE BIENES</v>
          </cell>
        </row>
        <row r="75">
          <cell r="G75">
            <v>40016076</v>
          </cell>
          <cell r="Q75" t="str">
            <v>TRANSFERENCIA DE BIENES</v>
          </cell>
        </row>
        <row r="76">
          <cell r="G76">
            <v>40026735</v>
          </cell>
          <cell r="Q76" t="str">
            <v>TRANSFERENCIA DE BIENES</v>
          </cell>
        </row>
        <row r="77">
          <cell r="G77">
            <v>40017780</v>
          </cell>
          <cell r="Q77" t="str">
            <v>TRANSFERENCIA DE BIENES</v>
          </cell>
        </row>
        <row r="78">
          <cell r="G78">
            <v>40045421</v>
          </cell>
          <cell r="Q78" t="str">
            <v>PERDIDA DE RATE</v>
          </cell>
        </row>
        <row r="79">
          <cell r="G79">
            <v>40054166</v>
          </cell>
          <cell r="Q79" t="str">
            <v>EJECUCIÓN</v>
          </cell>
        </row>
        <row r="80">
          <cell r="G80">
            <v>40052203</v>
          </cell>
          <cell r="Q80" t="str">
            <v>EJECUCIÓN</v>
          </cell>
        </row>
        <row r="81">
          <cell r="G81">
            <v>40021574</v>
          </cell>
          <cell r="Q81" t="str">
            <v>LICITACIÓN</v>
          </cell>
        </row>
        <row r="82">
          <cell r="G82">
            <v>40056940</v>
          </cell>
          <cell r="Q82" t="str">
            <v>TRANSFERENCIA</v>
          </cell>
        </row>
        <row r="83">
          <cell r="G83">
            <v>30482920</v>
          </cell>
          <cell r="Q83" t="str">
            <v>ADJUDICACIÓN</v>
          </cell>
        </row>
        <row r="84">
          <cell r="G84">
            <v>40020182</v>
          </cell>
          <cell r="Q84" t="str">
            <v>TRANSFERENCIA DE BIENES</v>
          </cell>
        </row>
        <row r="85">
          <cell r="G85">
            <v>40018403</v>
          </cell>
          <cell r="Q85" t="str">
            <v>TRANSFERENCIA DE BIENES</v>
          </cell>
        </row>
        <row r="86">
          <cell r="G86">
            <v>40025574</v>
          </cell>
          <cell r="Q86" t="str">
            <v>TRANSFERENCIA DE BIENES</v>
          </cell>
        </row>
        <row r="87">
          <cell r="G87">
            <v>40027272</v>
          </cell>
          <cell r="Q87" t="str">
            <v>TRANSFERENCIA DE BIENES</v>
          </cell>
        </row>
        <row r="88">
          <cell r="G88">
            <v>40044739</v>
          </cell>
          <cell r="Q88" t="str">
            <v>TRANSFERENCIA DE BIENES</v>
          </cell>
        </row>
        <row r="89">
          <cell r="G89">
            <v>40046841</v>
          </cell>
          <cell r="Q89" t="str">
            <v>TRANSFERENCIA DE BIENES</v>
          </cell>
        </row>
        <row r="90">
          <cell r="G90">
            <v>40026732</v>
          </cell>
          <cell r="Q90" t="str">
            <v>TRANSFERENCIA DE BIENES</v>
          </cell>
        </row>
        <row r="91">
          <cell r="G91">
            <v>30483369</v>
          </cell>
          <cell r="Q91" t="str">
            <v>EJECUCIÓN</v>
          </cell>
        </row>
        <row r="92">
          <cell r="G92">
            <v>40056506</v>
          </cell>
          <cell r="Q92" t="str">
            <v>TRANSFERENCIA DE BIENES</v>
          </cell>
        </row>
        <row r="93">
          <cell r="G93">
            <v>40038920</v>
          </cell>
          <cell r="Q93" t="str">
            <v>TRANSFERENCIA DE BIENES</v>
          </cell>
        </row>
        <row r="94">
          <cell r="G94">
            <v>40045071</v>
          </cell>
          <cell r="Q94" t="str">
            <v>MODIFICACIÓN DE CONVENIO TOTALMENTE TRAMITADA</v>
          </cell>
        </row>
        <row r="95">
          <cell r="G95">
            <v>40067330</v>
          </cell>
          <cell r="Q95" t="str">
            <v>CONVENIO TOTALMENTE TRAMITADO</v>
          </cell>
        </row>
        <row r="96">
          <cell r="G96">
            <v>40067330</v>
          </cell>
          <cell r="Q96" t="str">
            <v>CONVENIO TOTALMENTE TRAMITADO</v>
          </cell>
        </row>
        <row r="97">
          <cell r="G97">
            <v>40067330</v>
          </cell>
          <cell r="Q97" t="str">
            <v>CONVENIO TOTALMENTE TRAMITADO</v>
          </cell>
        </row>
        <row r="98">
          <cell r="G98">
            <v>40059107</v>
          </cell>
          <cell r="Q98" t="str">
            <v>CONVENIO TOTALMENTE TRAMITADO</v>
          </cell>
        </row>
        <row r="99">
          <cell r="G99">
            <v>40068384</v>
          </cell>
          <cell r="Q99" t="str">
            <v>CONVENIO TOTALMENTE TRAMITADO</v>
          </cell>
        </row>
        <row r="100">
          <cell r="G100">
            <v>40068047</v>
          </cell>
          <cell r="Q100" t="str">
            <v>CONVENIO TOTALMENTE TRAMITADO</v>
          </cell>
        </row>
        <row r="101">
          <cell r="G101">
            <v>40066640</v>
          </cell>
          <cell r="Q101" t="str">
            <v>CONVENIO TOTALMENTE TRAMITADO</v>
          </cell>
        </row>
        <row r="102">
          <cell r="G102">
            <v>40066640</v>
          </cell>
          <cell r="Q102" t="str">
            <v>CONVENIO TOTALMENTE TRAMITADO</v>
          </cell>
        </row>
        <row r="103">
          <cell r="G103">
            <v>40059916</v>
          </cell>
          <cell r="Q103" t="str">
            <v>CONVENIO TOTALMENTE TRAMITADO</v>
          </cell>
        </row>
        <row r="104">
          <cell r="G104">
            <v>40059916</v>
          </cell>
          <cell r="Q104" t="str">
            <v>CONVENIO TOTALMENTE TRAMITADO</v>
          </cell>
        </row>
        <row r="105">
          <cell r="G105">
            <v>40055683</v>
          </cell>
          <cell r="Q105" t="str">
            <v>CONVENIO TOTALMENTE TRAMITADO</v>
          </cell>
        </row>
        <row r="106">
          <cell r="G106">
            <v>40063738</v>
          </cell>
          <cell r="Q106" t="str">
            <v>CONVENIO TOTALMENTE TRAMITADO</v>
          </cell>
        </row>
        <row r="107">
          <cell r="G107">
            <v>40045057</v>
          </cell>
          <cell r="Q107" t="str">
            <v>CONVENIO TOTALMENTE TRAMITADO</v>
          </cell>
        </row>
        <row r="108">
          <cell r="G108">
            <v>40066379</v>
          </cell>
          <cell r="Q108" t="str">
            <v>LICITACIÓN</v>
          </cell>
        </row>
        <row r="109">
          <cell r="G109">
            <v>40064628</v>
          </cell>
          <cell r="Q109" t="str">
            <v>CONVENIO TOTALMENTE TRAMITADO</v>
          </cell>
        </row>
        <row r="110">
          <cell r="G110">
            <v>40007897</v>
          </cell>
          <cell r="Q110" t="str">
            <v>LICITACIÓN</v>
          </cell>
        </row>
        <row r="111">
          <cell r="G111">
            <v>40068180</v>
          </cell>
          <cell r="Q111" t="str">
            <v>LICITACIÓN</v>
          </cell>
        </row>
        <row r="112">
          <cell r="G112">
            <v>40068200</v>
          </cell>
          <cell r="Q112" t="str">
            <v>CONVENIO TOTALMENTE TRAMITADO</v>
          </cell>
        </row>
        <row r="113">
          <cell r="G113">
            <v>40068853</v>
          </cell>
          <cell r="Q113" t="str">
            <v>ADJUDICACIÓN</v>
          </cell>
        </row>
        <row r="114">
          <cell r="G114">
            <v>40052762</v>
          </cell>
          <cell r="Q114" t="str">
            <v>CONVENIO TOTALMENTE TRAMITADO</v>
          </cell>
        </row>
        <row r="115">
          <cell r="G115">
            <v>40064781</v>
          </cell>
          <cell r="Q115" t="str">
            <v>CONVENIO TOTALMENTE TRAMITADO</v>
          </cell>
        </row>
        <row r="116">
          <cell r="G116">
            <v>40068365</v>
          </cell>
          <cell r="Q116" t="str">
            <v>ADJUDICACIÓN</v>
          </cell>
        </row>
        <row r="117">
          <cell r="G117">
            <v>40068481</v>
          </cell>
          <cell r="Q117" t="str">
            <v>LICITACIÓN</v>
          </cell>
        </row>
        <row r="118">
          <cell r="G118">
            <v>40064580</v>
          </cell>
          <cell r="Q118" t="str">
            <v>CONVENIO TOTALMENTE TRAMITADO</v>
          </cell>
        </row>
        <row r="119">
          <cell r="G119">
            <v>40076540</v>
          </cell>
          <cell r="Q119" t="str">
            <v>CONVENIO TOTALMENTE TRAMITADO</v>
          </cell>
        </row>
        <row r="120">
          <cell r="G120">
            <v>40066839</v>
          </cell>
          <cell r="Q120" t="str">
            <v>CONVENIO EN TRÁMITE</v>
          </cell>
        </row>
        <row r="121">
          <cell r="G121">
            <v>40073057</v>
          </cell>
          <cell r="Q121" t="str">
            <v>CONVENIO EN TRÁMITE</v>
          </cell>
        </row>
        <row r="122">
          <cell r="G122">
            <v>40072734</v>
          </cell>
          <cell r="Q122" t="str">
            <v>CONVENIO EN TRÁMITE</v>
          </cell>
        </row>
        <row r="123">
          <cell r="G123">
            <v>40067737</v>
          </cell>
          <cell r="Q123" t="str">
            <v>PRIORIZADO</v>
          </cell>
        </row>
        <row r="124">
          <cell r="G124">
            <v>40069582</v>
          </cell>
          <cell r="Q124" t="str">
            <v>CONVENIO EN TRÁMITE</v>
          </cell>
        </row>
        <row r="125">
          <cell r="G125">
            <v>30481995</v>
          </cell>
          <cell r="Q125" t="str">
            <v>LICITACIÓN</v>
          </cell>
        </row>
        <row r="126">
          <cell r="G126">
            <v>40035977</v>
          </cell>
          <cell r="Q126" t="str">
            <v>PRIORIZADO</v>
          </cell>
        </row>
        <row r="127">
          <cell r="G127">
            <v>40000508</v>
          </cell>
          <cell r="Q127" t="str">
            <v>RECEPCIÓN DEFINITIVA</v>
          </cell>
        </row>
        <row r="128">
          <cell r="G128">
            <v>40005349</v>
          </cell>
          <cell r="Q128" t="str">
            <v>EJECUCIÓN</v>
          </cell>
        </row>
        <row r="129">
          <cell r="G129"/>
          <cell r="Q129"/>
        </row>
        <row r="130">
          <cell r="G130"/>
          <cell r="Q130"/>
        </row>
        <row r="131">
          <cell r="G131">
            <v>20169586</v>
          </cell>
          <cell r="Q131" t="str">
            <v>TERMINADO</v>
          </cell>
        </row>
        <row r="132">
          <cell r="G132">
            <v>40059720</v>
          </cell>
          <cell r="Q132" t="str">
            <v>EJECUCIÓN</v>
          </cell>
        </row>
        <row r="133">
          <cell r="G133">
            <v>40069431</v>
          </cell>
          <cell r="Q133" t="str">
            <v>CONVENIO EN TRÁMITE</v>
          </cell>
        </row>
        <row r="134">
          <cell r="G134">
            <v>40052740</v>
          </cell>
          <cell r="Q134" t="str">
            <v>CONVENIO EN TRÁMITE</v>
          </cell>
        </row>
        <row r="135">
          <cell r="G135">
            <v>30081585</v>
          </cell>
          <cell r="Q135" t="str">
            <v>EJECUCIÓN</v>
          </cell>
        </row>
        <row r="136">
          <cell r="G136">
            <v>30086926</v>
          </cell>
          <cell r="Q136" t="str">
            <v>LIQUIDACIÓN ANTICIPADA DE CONTRATO</v>
          </cell>
        </row>
        <row r="137">
          <cell r="G137">
            <v>30097621</v>
          </cell>
          <cell r="Q137" t="str">
            <v>EJECUCIÓN</v>
          </cell>
        </row>
        <row r="138">
          <cell r="G138">
            <v>30077750</v>
          </cell>
          <cell r="Q138" t="str">
            <v>EJECUCIÓN</v>
          </cell>
        </row>
        <row r="139">
          <cell r="G139">
            <v>30109140</v>
          </cell>
          <cell r="Q139" t="str">
            <v>TRANSFERENCIA DE BIENES</v>
          </cell>
        </row>
        <row r="140">
          <cell r="G140">
            <v>30086690</v>
          </cell>
          <cell r="Q140" t="str">
            <v>REEVALUACIÓN</v>
          </cell>
        </row>
        <row r="141">
          <cell r="G141">
            <v>30447522</v>
          </cell>
          <cell r="Q141" t="str">
            <v>EJECUCIÓN</v>
          </cell>
        </row>
        <row r="142">
          <cell r="G142">
            <v>30483251</v>
          </cell>
          <cell r="Q142" t="str">
            <v>LIQUIDACION ANTICIPADA</v>
          </cell>
        </row>
        <row r="143">
          <cell r="G143">
            <v>30124513</v>
          </cell>
          <cell r="Q143" t="str">
            <v>EJECUCIÓN</v>
          </cell>
        </row>
        <row r="144">
          <cell r="G144">
            <v>30431172</v>
          </cell>
          <cell r="Q144" t="str">
            <v>LIQUIDACION ANTICIPADA</v>
          </cell>
        </row>
        <row r="145">
          <cell r="G145">
            <v>30109834</v>
          </cell>
          <cell r="Q145" t="str">
            <v>EJECUCIÓN</v>
          </cell>
        </row>
        <row r="146">
          <cell r="G146">
            <v>30484211</v>
          </cell>
          <cell r="Q146" t="str">
            <v>LICITACIÓN</v>
          </cell>
        </row>
        <row r="147">
          <cell r="G147">
            <v>30085388</v>
          </cell>
          <cell r="Q147" t="str">
            <v>EJECUCIÓN</v>
          </cell>
        </row>
        <row r="148">
          <cell r="G148">
            <v>30109832</v>
          </cell>
          <cell r="Q148" t="str">
            <v>EJECUCIÓN</v>
          </cell>
        </row>
        <row r="149">
          <cell r="G149">
            <v>30477535</v>
          </cell>
          <cell r="Q149" t="str">
            <v>LICITACIÓN</v>
          </cell>
        </row>
        <row r="150">
          <cell r="G150">
            <v>30484182</v>
          </cell>
          <cell r="Q150" t="str">
            <v>EN CONSULTA MIDESOYF</v>
          </cell>
        </row>
        <row r="151">
          <cell r="G151">
            <v>30134340</v>
          </cell>
          <cell r="Q151" t="str">
            <v>LIQUIDACION ANTICIPADA</v>
          </cell>
        </row>
        <row r="152">
          <cell r="G152">
            <v>30124440</v>
          </cell>
          <cell r="Q152" t="str">
            <v>EJECUCIÓN</v>
          </cell>
        </row>
        <row r="153">
          <cell r="G153">
            <v>30147622</v>
          </cell>
          <cell r="Q153" t="str">
            <v>LICITACIÓN</v>
          </cell>
        </row>
        <row r="154">
          <cell r="G154">
            <v>40006352</v>
          </cell>
          <cell r="Q154" t="str">
            <v>EJECUCIÓN</v>
          </cell>
        </row>
        <row r="155">
          <cell r="G155">
            <v>30149176</v>
          </cell>
          <cell r="Q155" t="str">
            <v>EJECUCIÓN</v>
          </cell>
        </row>
        <row r="156">
          <cell r="G156">
            <v>30275183</v>
          </cell>
          <cell r="Q156" t="str">
            <v>PROYECTO INVIABLE DESISTIDO POR UT</v>
          </cell>
        </row>
        <row r="157">
          <cell r="G157">
            <v>30176022</v>
          </cell>
          <cell r="Q157" t="str">
            <v>EJECUCIÓN</v>
          </cell>
        </row>
        <row r="158">
          <cell r="G158">
            <v>40013536</v>
          </cell>
          <cell r="Q158" t="str">
            <v>LICITACIÓN</v>
          </cell>
        </row>
        <row r="159">
          <cell r="G159">
            <v>40016415</v>
          </cell>
          <cell r="Q159" t="str">
            <v>TERMINADO</v>
          </cell>
        </row>
        <row r="160">
          <cell r="G160">
            <v>40012802</v>
          </cell>
          <cell r="Q160" t="str">
            <v>RECEPCIÓN DEFINITIVA</v>
          </cell>
        </row>
        <row r="161">
          <cell r="G161">
            <v>40016397</v>
          </cell>
          <cell r="Q161" t="str">
            <v>LIQUIDACION ANTICIPADA</v>
          </cell>
        </row>
        <row r="162">
          <cell r="G162">
            <v>40016396</v>
          </cell>
          <cell r="Q162" t="str">
            <v>LIQUIDACION ANTICIPADA</v>
          </cell>
        </row>
        <row r="163">
          <cell r="G163">
            <v>30064663</v>
          </cell>
          <cell r="Q163" t="str">
            <v>EJECUCIÓN</v>
          </cell>
        </row>
        <row r="164">
          <cell r="G164">
            <v>30091815</v>
          </cell>
          <cell r="Q164" t="str">
            <v>EJECUCIÓN</v>
          </cell>
        </row>
        <row r="165">
          <cell r="G165">
            <v>30484186</v>
          </cell>
          <cell r="Q165" t="str">
            <v>LIQUIDACION ANTICIPADA</v>
          </cell>
        </row>
        <row r="166">
          <cell r="G166">
            <v>40009344</v>
          </cell>
          <cell r="Q166" t="str">
            <v>CONVENIO TOTALMENTE TRAMITADO</v>
          </cell>
        </row>
        <row r="167">
          <cell r="G167">
            <v>40016628</v>
          </cell>
          <cell r="Q167" t="str">
            <v>CONVENIO TOTALMENTE TRAMITADO</v>
          </cell>
        </row>
        <row r="168">
          <cell r="G168">
            <v>30064704</v>
          </cell>
          <cell r="Q168" t="str">
            <v>TÉRMINO CONVENIO EN TRÁMITE</v>
          </cell>
        </row>
        <row r="169">
          <cell r="G169">
            <v>30007043</v>
          </cell>
          <cell r="Q169" t="str">
            <v>TÉRMINO CONVENIO</v>
          </cell>
        </row>
        <row r="170">
          <cell r="G170">
            <v>40004196</v>
          </cell>
          <cell r="Q170" t="str">
            <v>LICITACIÓN</v>
          </cell>
        </row>
        <row r="171">
          <cell r="G171">
            <v>40004434</v>
          </cell>
          <cell r="Q171" t="str">
            <v>EJECUCIÓN</v>
          </cell>
        </row>
        <row r="172">
          <cell r="G172">
            <v>30140173</v>
          </cell>
          <cell r="Q172" t="str">
            <v>EJECUCIÓN</v>
          </cell>
        </row>
        <row r="173">
          <cell r="G173">
            <v>30001033</v>
          </cell>
          <cell r="Q173" t="str">
            <v>CONVENIO EN TRÁMITE</v>
          </cell>
        </row>
        <row r="174">
          <cell r="G174">
            <v>30072951</v>
          </cell>
          <cell r="Q174" t="str">
            <v>CONVENIO EN TRÁMITE</v>
          </cell>
        </row>
        <row r="175">
          <cell r="G175">
            <v>30082130</v>
          </cell>
          <cell r="Q175" t="str">
            <v>REEVALUACIÓN</v>
          </cell>
        </row>
        <row r="176">
          <cell r="G176">
            <v>40003156</v>
          </cell>
          <cell r="Q176" t="str">
            <v>EJECUCIÓN</v>
          </cell>
        </row>
        <row r="177">
          <cell r="G177">
            <v>40011210</v>
          </cell>
          <cell r="Q177" t="str">
            <v>LICITACIÓN</v>
          </cell>
        </row>
        <row r="178">
          <cell r="G178">
            <v>40016874</v>
          </cell>
          <cell r="Q178" t="str">
            <v>EJECUCIÓN</v>
          </cell>
        </row>
        <row r="179">
          <cell r="G179">
            <v>40006784</v>
          </cell>
          <cell r="Q179" t="str">
            <v>RECEPCIÓN PROVISORIA</v>
          </cell>
        </row>
        <row r="180">
          <cell r="G180">
            <v>30073874</v>
          </cell>
          <cell r="Q180" t="str">
            <v>LICITACIÓN</v>
          </cell>
        </row>
        <row r="181">
          <cell r="G181">
            <v>40000654</v>
          </cell>
          <cell r="Q181" t="str">
            <v>LIQUIDACION ANTICIPADA</v>
          </cell>
        </row>
        <row r="182">
          <cell r="G182">
            <v>40015369</v>
          </cell>
          <cell r="Q182" t="str">
            <v>EJECUCIÓN</v>
          </cell>
        </row>
        <row r="183">
          <cell r="G183">
            <v>40013615</v>
          </cell>
          <cell r="Q183" t="str">
            <v>LICITACIÓN</v>
          </cell>
        </row>
        <row r="184">
          <cell r="G184">
            <v>40018359</v>
          </cell>
          <cell r="Q184" t="str">
            <v>LICITACIÓN</v>
          </cell>
        </row>
        <row r="185">
          <cell r="G185">
            <v>40017776</v>
          </cell>
          <cell r="Q185" t="str">
            <v>LICITACIÓN</v>
          </cell>
        </row>
        <row r="186">
          <cell r="G186">
            <v>30176672</v>
          </cell>
          <cell r="Q186" t="str">
            <v>EJECUCIÓN</v>
          </cell>
        </row>
        <row r="187">
          <cell r="G187">
            <v>40002044</v>
          </cell>
          <cell r="Q187" t="str">
            <v>TERMINO ANTICIPADO CONTRATO</v>
          </cell>
        </row>
        <row r="188">
          <cell r="G188">
            <v>40001875</v>
          </cell>
          <cell r="Q188" t="str">
            <v>EN PROCESO DE  TÉRMINO DE CONVENIO MANDATO</v>
          </cell>
        </row>
        <row r="189">
          <cell r="G189">
            <v>40002619</v>
          </cell>
          <cell r="Q189" t="str">
            <v>EN PROCESO DE  TÉRMINO DE CONVENIO MANDATO</v>
          </cell>
        </row>
        <row r="190">
          <cell r="G190">
            <v>40003005</v>
          </cell>
          <cell r="Q190" t="str">
            <v>EN PROCESO DE  TÉRMINO DE CONVENIO MANDATO</v>
          </cell>
        </row>
        <row r="191">
          <cell r="G191">
            <v>40009572</v>
          </cell>
          <cell r="Q191" t="str">
            <v>TERMINADO</v>
          </cell>
        </row>
        <row r="192">
          <cell r="G192">
            <v>30481521</v>
          </cell>
          <cell r="Q192" t="str">
            <v>EJECUCIÓN</v>
          </cell>
        </row>
        <row r="193">
          <cell r="G193">
            <v>30483947</v>
          </cell>
          <cell r="Q193" t="str">
            <v>RECEPCIÓN DEFINITIVA</v>
          </cell>
        </row>
        <row r="194">
          <cell r="G194">
            <v>40009212</v>
          </cell>
          <cell r="Q194" t="str">
            <v>EJECUCIÓN</v>
          </cell>
        </row>
        <row r="195">
          <cell r="G195">
            <v>30426830</v>
          </cell>
          <cell r="Q195" t="str">
            <v>RECEPCIÓN PROVISORIA</v>
          </cell>
        </row>
        <row r="196">
          <cell r="G196">
            <v>40005301</v>
          </cell>
          <cell r="Q196" t="str">
            <v>PERDIDA DE RATE</v>
          </cell>
        </row>
        <row r="197">
          <cell r="G197">
            <v>30127968</v>
          </cell>
          <cell r="Q197" t="str">
            <v>PÉRDIDA DE RATE</v>
          </cell>
        </row>
        <row r="198">
          <cell r="G198">
            <v>40021817</v>
          </cell>
          <cell r="Q198" t="str">
            <v>LICITACIÓN</v>
          </cell>
        </row>
        <row r="199">
          <cell r="G199">
            <v>30093586</v>
          </cell>
          <cell r="Q199" t="str">
            <v>PRIORIZADO</v>
          </cell>
        </row>
        <row r="200">
          <cell r="G200">
            <v>40005309</v>
          </cell>
          <cell r="Q200" t="str">
            <v>CONVENIO TOTALMENTE TRAMITADO</v>
          </cell>
        </row>
        <row r="201">
          <cell r="G201">
            <v>30486611</v>
          </cell>
          <cell r="Q201" t="str">
            <v>LIQUIDACION ANTICIPADA</v>
          </cell>
        </row>
        <row r="202">
          <cell r="G202">
            <v>40053333</v>
          </cell>
          <cell r="Q202" t="str">
            <v>RECEPCIÓN DEFINITIVA</v>
          </cell>
        </row>
        <row r="203">
          <cell r="G203">
            <v>40052793</v>
          </cell>
          <cell r="Q203" t="str">
            <v>REEVALUACIÓN</v>
          </cell>
        </row>
        <row r="204">
          <cell r="G204">
            <v>40052849</v>
          </cell>
          <cell r="Q204" t="str">
            <v>EJECUCIÓN</v>
          </cell>
        </row>
        <row r="205">
          <cell r="G205">
            <v>40052819</v>
          </cell>
          <cell r="Q205" t="str">
            <v>RECEPCIÓN DEFINITIVA</v>
          </cell>
        </row>
        <row r="206">
          <cell r="G206">
            <v>40052754</v>
          </cell>
          <cell r="Q206" t="str">
            <v>RECEPCIÓN DEFINITIVA</v>
          </cell>
        </row>
        <row r="207">
          <cell r="G207">
            <v>40052894</v>
          </cell>
          <cell r="Q207" t="str">
            <v>RECEPCIÓN PROVISORIA</v>
          </cell>
        </row>
        <row r="208">
          <cell r="G208">
            <v>40052639</v>
          </cell>
          <cell r="Q208" t="str">
            <v>RECEPCIÓN PROVISORIA</v>
          </cell>
        </row>
        <row r="209">
          <cell r="G209">
            <v>40052739</v>
          </cell>
          <cell r="Q209" t="str">
            <v>RECEPCIÓN PROVISORIA</v>
          </cell>
        </row>
        <row r="210">
          <cell r="G210">
            <v>40051481</v>
          </cell>
          <cell r="Q210" t="str">
            <v>RECEPCIÓN PROVISORIA</v>
          </cell>
        </row>
        <row r="211">
          <cell r="G211">
            <v>40052563</v>
          </cell>
          <cell r="Q211" t="str">
            <v>LICITACIÓN</v>
          </cell>
        </row>
        <row r="212">
          <cell r="G212">
            <v>40052020</v>
          </cell>
          <cell r="Q212" t="str">
            <v>RECEPCIÓN PROVISORIA</v>
          </cell>
        </row>
        <row r="213">
          <cell r="G213">
            <v>40053721</v>
          </cell>
          <cell r="Q213" t="str">
            <v>RECEPCIÓN PROVISORIA</v>
          </cell>
        </row>
        <row r="214">
          <cell r="G214">
            <v>40052651</v>
          </cell>
          <cell r="Q214" t="str">
            <v>RECEPCIÓN PROVISORIA</v>
          </cell>
        </row>
        <row r="215">
          <cell r="G215">
            <v>40052988</v>
          </cell>
          <cell r="Q215" t="str">
            <v>RECEPCIÓN PROVISORIA</v>
          </cell>
        </row>
        <row r="216">
          <cell r="G216">
            <v>30107747</v>
          </cell>
          <cell r="Q216" t="str">
            <v>EJECUCIÓN</v>
          </cell>
        </row>
        <row r="217">
          <cell r="G217">
            <v>30100129</v>
          </cell>
          <cell r="Q217" t="str">
            <v>PÉRDIDA DE RATE</v>
          </cell>
        </row>
        <row r="218">
          <cell r="G218">
            <v>40006217</v>
          </cell>
          <cell r="Q218" t="str">
            <v>EJECUCIÓN</v>
          </cell>
        </row>
        <row r="219">
          <cell r="G219">
            <v>30107156</v>
          </cell>
          <cell r="Q219" t="str">
            <v>EJECUCIÓN</v>
          </cell>
        </row>
        <row r="220">
          <cell r="G220">
            <v>40040663</v>
          </cell>
          <cell r="Q220" t="str">
            <v>CONVENIO TOTALMENTE TRAMITADO</v>
          </cell>
        </row>
        <row r="221">
          <cell r="G221">
            <v>30432172</v>
          </cell>
          <cell r="Q221" t="str">
            <v>LICITACIÓN</v>
          </cell>
        </row>
        <row r="222">
          <cell r="G222">
            <v>40007893</v>
          </cell>
          <cell r="Q222" t="str">
            <v>EJECUCIÓN</v>
          </cell>
        </row>
        <row r="223">
          <cell r="G223">
            <v>40012009</v>
          </cell>
          <cell r="Q223" t="str">
            <v>EJECUCIÓN</v>
          </cell>
        </row>
        <row r="224">
          <cell r="G224">
            <v>40057029</v>
          </cell>
          <cell r="Q224" t="str">
            <v>CONVENIO TOTALMENTE TRAMITADO</v>
          </cell>
        </row>
        <row r="225">
          <cell r="G225">
            <v>30484185</v>
          </cell>
          <cell r="Q225" t="str">
            <v>LIQUIDACION ANTICIPADA</v>
          </cell>
        </row>
        <row r="226">
          <cell r="G226">
            <v>40023780</v>
          </cell>
          <cell r="Q226" t="str">
            <v>LICITACIÓN</v>
          </cell>
        </row>
        <row r="227">
          <cell r="G227">
            <v>40014111</v>
          </cell>
          <cell r="Q227" t="str">
            <v>LIQUIDACION ANTICIPADA</v>
          </cell>
        </row>
        <row r="228">
          <cell r="G228">
            <v>30484187</v>
          </cell>
          <cell r="Q228" t="str">
            <v>LIQUIDACION ANTICIPADA</v>
          </cell>
        </row>
        <row r="229">
          <cell r="G229">
            <v>30484184</v>
          </cell>
          <cell r="Q229" t="str">
            <v>LIQUIDACION ANTICIPADA</v>
          </cell>
        </row>
        <row r="230">
          <cell r="G230">
            <v>30369072</v>
          </cell>
          <cell r="Q230" t="str">
            <v>CONVENIO MANDATO TERMINADO</v>
          </cell>
        </row>
        <row r="231">
          <cell r="G231">
            <v>30460171</v>
          </cell>
          <cell r="Q231" t="str">
            <v>LIQUIDACION ANTICIPADA</v>
          </cell>
        </row>
        <row r="232">
          <cell r="G232">
            <v>30108069</v>
          </cell>
          <cell r="Q232" t="str">
            <v>LIQUIDACION ANTICIPADA</v>
          </cell>
        </row>
        <row r="233">
          <cell r="G233">
            <v>30084699</v>
          </cell>
          <cell r="Q233" t="str">
            <v>LICITACIÓN</v>
          </cell>
        </row>
        <row r="234">
          <cell r="G234">
            <v>30150673</v>
          </cell>
          <cell r="Q234" t="str">
            <v>LIQUIDACION ANTICIPADA</v>
          </cell>
        </row>
        <row r="235">
          <cell r="G235">
            <v>30131804</v>
          </cell>
          <cell r="Q235" t="str">
            <v>LIQUIDACION ANTICIPADA</v>
          </cell>
        </row>
        <row r="236">
          <cell r="G236">
            <v>30393924</v>
          </cell>
          <cell r="Q236" t="str">
            <v>REEVALUACIÓN</v>
          </cell>
        </row>
        <row r="237">
          <cell r="G237">
            <v>30124186</v>
          </cell>
          <cell r="Q237" t="str">
            <v>LIQUIDACION ANTICIPADA</v>
          </cell>
        </row>
        <row r="238">
          <cell r="G238">
            <v>30074451</v>
          </cell>
          <cell r="Q238" t="str">
            <v>CONVENIO TOTALMENTE TRAMITADO</v>
          </cell>
        </row>
        <row r="239">
          <cell r="G239">
            <v>30392032</v>
          </cell>
          <cell r="Q239" t="str">
            <v>EJECUCIÓN</v>
          </cell>
        </row>
        <row r="240">
          <cell r="G240">
            <v>40055234</v>
          </cell>
          <cell r="Q240" t="str">
            <v>LICITACIÓN</v>
          </cell>
        </row>
        <row r="241">
          <cell r="G241">
            <v>40014206</v>
          </cell>
          <cell r="Q241" t="str">
            <v>LICITACIÓN</v>
          </cell>
        </row>
        <row r="242">
          <cell r="G242">
            <v>40046209</v>
          </cell>
          <cell r="Q242" t="str">
            <v>EJECUCIÓN</v>
          </cell>
        </row>
        <row r="243">
          <cell r="G243">
            <v>40059551</v>
          </cell>
          <cell r="Q243" t="str">
            <v>EJECUCIÓN</v>
          </cell>
        </row>
        <row r="244">
          <cell r="G244">
            <v>30484225</v>
          </cell>
          <cell r="Q244" t="str">
            <v>MODIFICACIÓN CONVENIO TOTALMENTE TRAMITADA</v>
          </cell>
        </row>
        <row r="245">
          <cell r="G245">
            <v>40009584</v>
          </cell>
          <cell r="Q245" t="str">
            <v>EJECUCIÓN</v>
          </cell>
        </row>
        <row r="246">
          <cell r="G246">
            <v>40049810</v>
          </cell>
          <cell r="Q246" t="str">
            <v>CONVENIO TOTALMENTE TRAMITADO</v>
          </cell>
        </row>
        <row r="247">
          <cell r="G247">
            <v>40065916</v>
          </cell>
          <cell r="Q247" t="str">
            <v>LICITACIÓN</v>
          </cell>
        </row>
        <row r="248">
          <cell r="G248">
            <v>40025554</v>
          </cell>
          <cell r="Q248" t="str">
            <v>LICITACIÓN</v>
          </cell>
        </row>
        <row r="249">
          <cell r="G249">
            <v>30269622</v>
          </cell>
          <cell r="Q249" t="str">
            <v>LICITACIÓN</v>
          </cell>
        </row>
        <row r="250">
          <cell r="G250">
            <v>40032634</v>
          </cell>
          <cell r="Q250" t="str">
            <v>CONVENIO TOTALMENTE TRAMITADO</v>
          </cell>
        </row>
        <row r="251">
          <cell r="G251">
            <v>40007901</v>
          </cell>
          <cell r="Q251" t="str">
            <v>REEVALUACIÓN</v>
          </cell>
        </row>
        <row r="252">
          <cell r="G252">
            <v>40029810</v>
          </cell>
          <cell r="Q252" t="str">
            <v>PRIORIZADO</v>
          </cell>
        </row>
        <row r="253">
          <cell r="G253">
            <v>40059705</v>
          </cell>
          <cell r="Q253" t="str">
            <v>LICITACIÓN</v>
          </cell>
        </row>
        <row r="254">
          <cell r="G254">
            <v>40006938</v>
          </cell>
          <cell r="Q254" t="str">
            <v>LICITACIÓN</v>
          </cell>
        </row>
        <row r="255">
          <cell r="G255">
            <v>30131807</v>
          </cell>
          <cell r="Q255" t="str">
            <v>LIQUIDACION ANTICIPADA</v>
          </cell>
        </row>
        <row r="256">
          <cell r="G256">
            <v>40008745</v>
          </cell>
          <cell r="Q256" t="str">
            <v>TÉRMINO DE CONVENIO MANDATO</v>
          </cell>
        </row>
        <row r="257">
          <cell r="G257">
            <v>40028006</v>
          </cell>
          <cell r="Q257" t="str">
            <v>LICITACIÓN</v>
          </cell>
        </row>
        <row r="258">
          <cell r="G258">
            <v>40041776</v>
          </cell>
          <cell r="Q258" t="str">
            <v>LICITACIÓN</v>
          </cell>
        </row>
        <row r="259">
          <cell r="G259">
            <v>30077629</v>
          </cell>
          <cell r="Q259" t="str">
            <v>LICITACIÓN</v>
          </cell>
        </row>
        <row r="260">
          <cell r="G260">
            <v>40074549</v>
          </cell>
          <cell r="Q260" t="str">
            <v>CONVENIO EN TRÁMITE</v>
          </cell>
        </row>
        <row r="261">
          <cell r="G261">
            <v>40074557</v>
          </cell>
          <cell r="Q261" t="str">
            <v>CONVENIO EN TRÁMITE</v>
          </cell>
        </row>
        <row r="262">
          <cell r="G262">
            <v>40074575</v>
          </cell>
          <cell r="Q262" t="str">
            <v>CONVENIO EN TRÁMITE</v>
          </cell>
        </row>
        <row r="263">
          <cell r="G263">
            <v>40074578</v>
          </cell>
          <cell r="Q263" t="str">
            <v>CONVENIO EN TRÁMITE</v>
          </cell>
        </row>
        <row r="264">
          <cell r="G264">
            <v>40074585</v>
          </cell>
          <cell r="Q264" t="str">
            <v>CONVENIO EN TRÁMITE</v>
          </cell>
        </row>
        <row r="265">
          <cell r="G265">
            <v>30129066</v>
          </cell>
          <cell r="Q265" t="str">
            <v>CONVENIO EN TRÁMITE</v>
          </cell>
        </row>
        <row r="266">
          <cell r="G266">
            <v>40041251</v>
          </cell>
          <cell r="Q266" t="str">
            <v>CONVENIO EN TRÁMITE</v>
          </cell>
        </row>
        <row r="267">
          <cell r="G267">
            <v>40023791</v>
          </cell>
          <cell r="Q267" t="str">
            <v>CONVENIO EN TRÁMITE</v>
          </cell>
        </row>
        <row r="268">
          <cell r="G268">
            <v>30483919</v>
          </cell>
          <cell r="Q268" t="str">
            <v>CONVENIO EN TRÁMITE</v>
          </cell>
        </row>
        <row r="269">
          <cell r="G269">
            <v>40075729</v>
          </cell>
          <cell r="Q269" t="str">
            <v>CONVENIO EN TRÁMITE</v>
          </cell>
        </row>
        <row r="270">
          <cell r="G270">
            <v>20124626</v>
          </cell>
          <cell r="Q270" t="str">
            <v>CONVENIO EN TRÁMITE</v>
          </cell>
        </row>
        <row r="271">
          <cell r="G271">
            <v>40075731</v>
          </cell>
          <cell r="Q271" t="str">
            <v>CONVENIO EN TRÁMITE</v>
          </cell>
        </row>
        <row r="272">
          <cell r="G272">
            <v>30065234</v>
          </cell>
          <cell r="Q272" t="str">
            <v>MODIFICACIÓN DE CONVENIO</v>
          </cell>
        </row>
        <row r="273">
          <cell r="G273">
            <v>30426831</v>
          </cell>
          <cell r="Q273" t="str">
            <v>CONVENIO EN TRÁMITE</v>
          </cell>
        </row>
        <row r="274">
          <cell r="G274">
            <v>40040991</v>
          </cell>
          <cell r="Q274" t="str">
            <v>CERRADO</v>
          </cell>
        </row>
        <row r="275">
          <cell r="G275">
            <v>40041010</v>
          </cell>
          <cell r="Q275" t="str">
            <v>EJECUCIÓN</v>
          </cell>
        </row>
        <row r="276">
          <cell r="G276">
            <v>40041040</v>
          </cell>
          <cell r="Q276" t="str">
            <v>PROCESO DE CIERRE</v>
          </cell>
        </row>
        <row r="277">
          <cell r="G277">
            <v>40043201</v>
          </cell>
          <cell r="Q277" t="str">
            <v>FORMULACIÓN DIFOI</v>
          </cell>
        </row>
        <row r="278">
          <cell r="G278">
            <v>40047608</v>
          </cell>
          <cell r="Q278" t="str">
            <v>FORMULACIÓN DIFOI</v>
          </cell>
        </row>
        <row r="279">
          <cell r="G279">
            <v>40059265</v>
          </cell>
          <cell r="Q279" t="str">
            <v>EJECUCIÓN</v>
          </cell>
        </row>
        <row r="280">
          <cell r="G280">
            <v>40059260</v>
          </cell>
          <cell r="Q280" t="str">
            <v>EJECUCIÓN</v>
          </cell>
        </row>
        <row r="281">
          <cell r="G281">
            <v>40059259</v>
          </cell>
          <cell r="Q281" t="str">
            <v>EJECUCIÓN</v>
          </cell>
        </row>
        <row r="282">
          <cell r="G282">
            <v>40059258</v>
          </cell>
          <cell r="Q282" t="str">
            <v>EJECUCIÓN</v>
          </cell>
        </row>
        <row r="283">
          <cell r="G283">
            <v>40059257</v>
          </cell>
          <cell r="Q283" t="str">
            <v>EJECUCIÓN</v>
          </cell>
        </row>
        <row r="284">
          <cell r="G284">
            <v>40059263</v>
          </cell>
          <cell r="Q284" t="str">
            <v>EJECUCIÓN</v>
          </cell>
        </row>
        <row r="285">
          <cell r="G285">
            <v>40059255</v>
          </cell>
          <cell r="Q285" t="str">
            <v>EJECUCIÓN</v>
          </cell>
        </row>
        <row r="286">
          <cell r="G286">
            <v>40064855</v>
          </cell>
          <cell r="Q286" t="str">
            <v>EJECUCIÓN</v>
          </cell>
        </row>
        <row r="287">
          <cell r="G287">
            <v>40064873</v>
          </cell>
          <cell r="Q287" t="str">
            <v>EJECUCIÓN</v>
          </cell>
        </row>
        <row r="288">
          <cell r="G288">
            <v>40064876</v>
          </cell>
          <cell r="Q288" t="str">
            <v>EJECUCIÓN</v>
          </cell>
        </row>
        <row r="289">
          <cell r="G289">
            <v>40064880</v>
          </cell>
          <cell r="Q289" t="str">
            <v>EJECUCIÓN</v>
          </cell>
        </row>
        <row r="290">
          <cell r="G290">
            <v>40064858</v>
          </cell>
          <cell r="Q290" t="str">
            <v>EJECUCIÓN</v>
          </cell>
        </row>
        <row r="291">
          <cell r="G291">
            <v>40064890</v>
          </cell>
          <cell r="Q291" t="str">
            <v>EJECUCIÓN</v>
          </cell>
        </row>
        <row r="292">
          <cell r="G292">
            <v>40064892</v>
          </cell>
          <cell r="Q292" t="str">
            <v>EJECUCIÓN</v>
          </cell>
        </row>
        <row r="293">
          <cell r="G293">
            <v>40064893</v>
          </cell>
          <cell r="Q293" t="str">
            <v>EJECUCIÓN</v>
          </cell>
        </row>
        <row r="294">
          <cell r="G294">
            <v>40064894</v>
          </cell>
          <cell r="Q294" t="str">
            <v>EJECUCIÓN</v>
          </cell>
        </row>
        <row r="295">
          <cell r="G295">
            <v>40064896</v>
          </cell>
          <cell r="Q295" t="str">
            <v>EJECUCIÓN</v>
          </cell>
        </row>
        <row r="296">
          <cell r="G296">
            <v>40057842</v>
          </cell>
          <cell r="Q296" t="str">
            <v>EJECUCIÓN</v>
          </cell>
        </row>
        <row r="297">
          <cell r="G297">
            <v>40064857</v>
          </cell>
          <cell r="Q297" t="str">
            <v>DESISTIDO</v>
          </cell>
        </row>
        <row r="298">
          <cell r="G298">
            <v>40066186</v>
          </cell>
          <cell r="Q298" t="str">
            <v>TERMINADO</v>
          </cell>
        </row>
        <row r="299">
          <cell r="G299">
            <v>30100137</v>
          </cell>
          <cell r="Q299" t="str">
            <v>EJECUCIÓN</v>
          </cell>
        </row>
        <row r="300">
          <cell r="G300">
            <v>30100146</v>
          </cell>
          <cell r="Q300" t="str">
            <v>EJECUCIÓN</v>
          </cell>
        </row>
        <row r="301">
          <cell r="G301">
            <v>30124552</v>
          </cell>
          <cell r="Q301" t="str">
            <v>EJECUCIÓN</v>
          </cell>
        </row>
        <row r="302">
          <cell r="G302">
            <v>30100128</v>
          </cell>
          <cell r="Q302" t="str">
            <v>EJECUCIÓN</v>
          </cell>
        </row>
        <row r="303">
          <cell r="G303">
            <v>40021790</v>
          </cell>
          <cell r="Q303" t="str">
            <v>EJECUCIÓN</v>
          </cell>
        </row>
        <row r="304">
          <cell r="G304">
            <v>30098451</v>
          </cell>
          <cell r="Q304" t="str">
            <v>LICITACIÓN</v>
          </cell>
        </row>
        <row r="305">
          <cell r="G305">
            <v>30483991</v>
          </cell>
          <cell r="Q305" t="str">
            <v>CONVENIO TOTALMENTE TRAMITADO</v>
          </cell>
        </row>
        <row r="306">
          <cell r="G306">
            <v>40045756</v>
          </cell>
          <cell r="Q306" t="str">
            <v>CONVENIO TOTALMENTE TRAMITADO</v>
          </cell>
        </row>
        <row r="307">
          <cell r="G307">
            <v>30124512</v>
          </cell>
          <cell r="Q307" t="str">
            <v>REEVALUACIÓN</v>
          </cell>
        </row>
        <row r="308">
          <cell r="G308">
            <v>40009018</v>
          </cell>
          <cell r="Q308" t="str">
            <v>RECEPCIÓN PROVISORIA</v>
          </cell>
        </row>
        <row r="309">
          <cell r="G309">
            <v>40024661</v>
          </cell>
          <cell r="Q309" t="str">
            <v>RECEPCIÓN PROVISORIA</v>
          </cell>
        </row>
        <row r="310">
          <cell r="G310">
            <v>40024819</v>
          </cell>
          <cell r="Q310" t="str">
            <v>RECEPCIÓN PROVISORIA</v>
          </cell>
        </row>
        <row r="311">
          <cell r="G311">
            <v>40024767</v>
          </cell>
          <cell r="Q311" t="str">
            <v>EJECUCIÓN</v>
          </cell>
        </row>
        <row r="312">
          <cell r="G312">
            <v>40024446</v>
          </cell>
          <cell r="Q312" t="str">
            <v>EJECUCIÓN</v>
          </cell>
        </row>
        <row r="313">
          <cell r="G313">
            <v>40024791</v>
          </cell>
          <cell r="Q313" t="str">
            <v>LICITACIÓN</v>
          </cell>
        </row>
        <row r="314">
          <cell r="G314">
            <v>40022408</v>
          </cell>
          <cell r="Q314" t="str">
            <v>RECEPCIÓN PROVISORIA</v>
          </cell>
        </row>
        <row r="315">
          <cell r="G315">
            <v>40030941</v>
          </cell>
          <cell r="Q315" t="str">
            <v>MOD. DE CONVENIO</v>
          </cell>
        </row>
        <row r="316">
          <cell r="G316">
            <v>40024485</v>
          </cell>
          <cell r="Q316" t="str">
            <v>RECEPCIÓN PROVISORIA</v>
          </cell>
        </row>
        <row r="317">
          <cell r="G317">
            <v>40008920</v>
          </cell>
          <cell r="Q317" t="str">
            <v>RECEPCIÓN PROVISORIA</v>
          </cell>
        </row>
        <row r="318">
          <cell r="G318">
            <v>40024665</v>
          </cell>
          <cell r="Q318" t="str">
            <v>RECEPCIÓN PROVISORIA</v>
          </cell>
        </row>
        <row r="319">
          <cell r="G319">
            <v>40040377</v>
          </cell>
          <cell r="Q319" t="str">
            <v>RECEPCIÓN PROVISORIA</v>
          </cell>
        </row>
        <row r="320">
          <cell r="G320">
            <v>40040384</v>
          </cell>
          <cell r="Q320" t="str">
            <v>RECEPCIÓN PROVISORIA</v>
          </cell>
        </row>
        <row r="321">
          <cell r="G321">
            <v>40042652</v>
          </cell>
          <cell r="Q321" t="str">
            <v>RECEPCIÓN PROVISORIA</v>
          </cell>
        </row>
        <row r="322">
          <cell r="G322">
            <v>40042912</v>
          </cell>
          <cell r="Q322" t="str">
            <v>EJECUCIÓN</v>
          </cell>
        </row>
        <row r="323">
          <cell r="G323">
            <v>40042924</v>
          </cell>
          <cell r="Q323" t="str">
            <v>RECEPCIÓN PROVISORIA</v>
          </cell>
        </row>
        <row r="324">
          <cell r="G324">
            <v>40043580</v>
          </cell>
          <cell r="Q324" t="str">
            <v>EJECUCIÓN</v>
          </cell>
        </row>
        <row r="325">
          <cell r="G325">
            <v>40044387</v>
          </cell>
          <cell r="Q325" t="str">
            <v>TERMINADO SIN RECEPCIÓN PROVISORIA</v>
          </cell>
        </row>
        <row r="326">
          <cell r="G326">
            <v>40046413</v>
          </cell>
          <cell r="Q326" t="str">
            <v>RECEPCIÓN PROVISORIA</v>
          </cell>
        </row>
        <row r="327">
          <cell r="G327">
            <v>40046557</v>
          </cell>
          <cell r="Q327" t="str">
            <v>EJECUCIÓN</v>
          </cell>
        </row>
        <row r="328">
          <cell r="G328">
            <v>40044142</v>
          </cell>
          <cell r="Q328" t="str">
            <v>PARALIZADO</v>
          </cell>
        </row>
        <row r="329">
          <cell r="G329">
            <v>40045932</v>
          </cell>
          <cell r="Q329" t="str">
            <v>RECEPCIÓN PROVISORIA</v>
          </cell>
        </row>
        <row r="330">
          <cell r="G330">
            <v>40046990</v>
          </cell>
          <cell r="Q330" t="str">
            <v>RECEPCIÓN PROVISORIA</v>
          </cell>
        </row>
        <row r="331">
          <cell r="G331">
            <v>40047111</v>
          </cell>
          <cell r="Q331" t="str">
            <v>EJECUCIÓN</v>
          </cell>
        </row>
        <row r="332">
          <cell r="G332">
            <v>40046267</v>
          </cell>
          <cell r="Q332" t="str">
            <v>RECEPCIÓN PROVISORIA</v>
          </cell>
        </row>
        <row r="333">
          <cell r="G333">
            <v>40053029</v>
          </cell>
          <cell r="Q333" t="str">
            <v>TERMINADO SIN RECEPCIÓN PROVISORIA</v>
          </cell>
        </row>
        <row r="334">
          <cell r="G334">
            <v>40045460</v>
          </cell>
          <cell r="Q334" t="str">
            <v>RECEPCIÓN PROVISORIA</v>
          </cell>
        </row>
        <row r="335">
          <cell r="G335">
            <v>40053683</v>
          </cell>
          <cell r="Q335" t="str">
            <v>EJECUCIÓN</v>
          </cell>
        </row>
        <row r="336">
          <cell r="G336">
            <v>40053990</v>
          </cell>
          <cell r="Q336" t="str">
            <v>RECEPCIÓN PROVISORIA</v>
          </cell>
        </row>
        <row r="337">
          <cell r="G337">
            <v>40054280</v>
          </cell>
          <cell r="Q337" t="str">
            <v>RECEPCIÓN PROVISORIA</v>
          </cell>
        </row>
        <row r="338">
          <cell r="G338">
            <v>40055075</v>
          </cell>
          <cell r="Q338" t="str">
            <v>RECEPCIÓN PROVISORIA</v>
          </cell>
        </row>
        <row r="339">
          <cell r="G339">
            <v>40053672</v>
          </cell>
          <cell r="Q339" t="str">
            <v>EJECUCIÓN</v>
          </cell>
        </row>
        <row r="340">
          <cell r="G340">
            <v>40054946</v>
          </cell>
          <cell r="Q340" t="str">
            <v>EJECUCIÓN</v>
          </cell>
        </row>
        <row r="341">
          <cell r="G341">
            <v>40054796</v>
          </cell>
          <cell r="Q341" t="str">
            <v>RECEPCIÓN PROVISORIA</v>
          </cell>
        </row>
        <row r="342">
          <cell r="G342">
            <v>40054187</v>
          </cell>
          <cell r="Q342" t="str">
            <v>RECEPCIÓN PROVISORIA</v>
          </cell>
        </row>
        <row r="343">
          <cell r="G343">
            <v>40055089</v>
          </cell>
          <cell r="Q343" t="str">
            <v>CONVENIO EN TRÁMITE</v>
          </cell>
        </row>
        <row r="344">
          <cell r="G344">
            <v>40054685</v>
          </cell>
          <cell r="Q344" t="str">
            <v>EJECUCIÓN</v>
          </cell>
        </row>
        <row r="345">
          <cell r="G345">
            <v>40055970</v>
          </cell>
          <cell r="Q345" t="str">
            <v>EJECUCIÓN</v>
          </cell>
        </row>
        <row r="346">
          <cell r="G346">
            <v>40055539</v>
          </cell>
          <cell r="Q346" t="str">
            <v>LICITACIÓN</v>
          </cell>
        </row>
        <row r="347">
          <cell r="G347">
            <v>40055521</v>
          </cell>
          <cell r="Q347" t="str">
            <v>CONVENIO EN TRÁMITE</v>
          </cell>
        </row>
        <row r="348">
          <cell r="G348">
            <v>40055680</v>
          </cell>
          <cell r="Q348" t="str">
            <v>EJECUCIÓN</v>
          </cell>
        </row>
        <row r="349">
          <cell r="G349">
            <v>40051812</v>
          </cell>
          <cell r="Q349" t="str">
            <v>RECEPCIÓN PROVISORIA</v>
          </cell>
        </row>
        <row r="350">
          <cell r="G350">
            <v>40055087</v>
          </cell>
          <cell r="Q350" t="str">
            <v>CONVENIO EN TRÁMITE</v>
          </cell>
        </row>
        <row r="351">
          <cell r="G351">
            <v>40062035</v>
          </cell>
          <cell r="Q351" t="str">
            <v>RECEPCIÓN PROVISORIA</v>
          </cell>
        </row>
        <row r="352">
          <cell r="G352">
            <v>40063305</v>
          </cell>
          <cell r="Q352" t="str">
            <v>EJECUCIÓN</v>
          </cell>
        </row>
        <row r="353">
          <cell r="G353">
            <v>40061767</v>
          </cell>
          <cell r="Q353" t="str">
            <v>LICITACIÓN</v>
          </cell>
        </row>
        <row r="354">
          <cell r="G354">
            <v>40062901</v>
          </cell>
          <cell r="Q354" t="str">
            <v>EJECUCIÓN</v>
          </cell>
        </row>
        <row r="355">
          <cell r="G355">
            <v>40063696</v>
          </cell>
          <cell r="Q355" t="str">
            <v>RECEPCIÓN PROVISORIA</v>
          </cell>
        </row>
        <row r="356">
          <cell r="G356">
            <v>40058649</v>
          </cell>
          <cell r="Q356" t="str">
            <v>EJECUCIÓN</v>
          </cell>
        </row>
        <row r="357">
          <cell r="G357">
            <v>40062806</v>
          </cell>
          <cell r="Q357" t="str">
            <v>RECEPCIÓN PROVISORIA</v>
          </cell>
        </row>
        <row r="358">
          <cell r="G358">
            <v>40062415</v>
          </cell>
          <cell r="Q358" t="str">
            <v>EJECUCIÓN</v>
          </cell>
        </row>
        <row r="359">
          <cell r="G359">
            <v>40061208</v>
          </cell>
          <cell r="Q359" t="str">
            <v>EJECUCIÓN</v>
          </cell>
        </row>
        <row r="360">
          <cell r="G360">
            <v>40061786</v>
          </cell>
          <cell r="Q360" t="str">
            <v>EJECUCIÓN</v>
          </cell>
        </row>
        <row r="361">
          <cell r="G361">
            <v>40061209</v>
          </cell>
          <cell r="Q361" t="str">
            <v>EJECUCIÓN</v>
          </cell>
        </row>
        <row r="362">
          <cell r="G362">
            <v>40062899</v>
          </cell>
          <cell r="Q362" t="str">
            <v>RECEPCIÓN PROVISORIA</v>
          </cell>
        </row>
        <row r="363">
          <cell r="G363">
            <v>40063632</v>
          </cell>
          <cell r="Q363" t="str">
            <v>RECEPCIÓN PROVISORIA</v>
          </cell>
        </row>
        <row r="364">
          <cell r="G364">
            <v>40062262</v>
          </cell>
          <cell r="Q364" t="str">
            <v>RECEPCIÓN PROVISORIA</v>
          </cell>
        </row>
        <row r="365">
          <cell r="G365">
            <v>40063702</v>
          </cell>
          <cell r="Q365" t="str">
            <v>TERMINADO</v>
          </cell>
        </row>
        <row r="366">
          <cell r="G366">
            <v>40058422</v>
          </cell>
          <cell r="Q366" t="str">
            <v>RECEPCIÓN PROVISORIA</v>
          </cell>
        </row>
        <row r="367">
          <cell r="G367">
            <v>40025542</v>
          </cell>
          <cell r="Q367" t="str">
            <v>RECEPCIÓN PROVISORIA</v>
          </cell>
        </row>
        <row r="368">
          <cell r="G368">
            <v>40062895</v>
          </cell>
          <cell r="Q368" t="str">
            <v>RECEPCIÓN PROVISORIA</v>
          </cell>
        </row>
        <row r="369">
          <cell r="G369">
            <v>40058424</v>
          </cell>
          <cell r="Q369" t="str">
            <v>RECEPCIÓN PROVISORIA</v>
          </cell>
        </row>
        <row r="370">
          <cell r="G370">
            <v>40061797</v>
          </cell>
          <cell r="Q370" t="str">
            <v>LICITACIÓN</v>
          </cell>
        </row>
        <row r="371">
          <cell r="G371">
            <v>40062406</v>
          </cell>
          <cell r="Q371" t="str">
            <v>CONVENIO EN TRÁMITE</v>
          </cell>
        </row>
        <row r="372">
          <cell r="G372">
            <v>40061285</v>
          </cell>
          <cell r="Q372" t="str">
            <v>LICITACIÓN</v>
          </cell>
        </row>
        <row r="373">
          <cell r="G373">
            <v>40063041</v>
          </cell>
          <cell r="Q373" t="str">
            <v>LICITACIÓN</v>
          </cell>
        </row>
        <row r="374">
          <cell r="G374">
            <v>40063985</v>
          </cell>
          <cell r="Q374" t="str">
            <v>EJECUCIÓN</v>
          </cell>
        </row>
        <row r="375">
          <cell r="G375">
            <v>40061763</v>
          </cell>
          <cell r="Q375" t="str">
            <v>EJECUCIÓN</v>
          </cell>
        </row>
        <row r="376">
          <cell r="G376">
            <v>40063687</v>
          </cell>
          <cell r="Q376" t="str">
            <v>LIQUIDACIÓN DE CONTRATO</v>
          </cell>
        </row>
        <row r="377">
          <cell r="G377">
            <v>40063545</v>
          </cell>
          <cell r="Q377" t="str">
            <v>RECEPCIÓN PROVISORIA</v>
          </cell>
        </row>
        <row r="378">
          <cell r="G378">
            <v>40064215</v>
          </cell>
          <cell r="Q378" t="str">
            <v>RECEPCIÓN PROVISORIA</v>
          </cell>
        </row>
        <row r="379">
          <cell r="G379">
            <v>40063999</v>
          </cell>
          <cell r="Q379" t="str">
            <v>EJECUCIÓN</v>
          </cell>
        </row>
        <row r="380">
          <cell r="G380">
            <v>40063739</v>
          </cell>
          <cell r="Q380" t="str">
            <v>RECEPCIÓN PROVISORIA</v>
          </cell>
        </row>
        <row r="381">
          <cell r="G381">
            <v>40063849</v>
          </cell>
          <cell r="Q381" t="str">
            <v>RECEPCIÓN PROVISORIA</v>
          </cell>
        </row>
        <row r="382">
          <cell r="G382">
            <v>40064406</v>
          </cell>
          <cell r="Q382" t="str">
            <v>RECEPCIÓN PROVISORIA</v>
          </cell>
        </row>
        <row r="383">
          <cell r="G383">
            <v>40063173</v>
          </cell>
          <cell r="Q383" t="str">
            <v>CONVENIO EN TRÁMITE</v>
          </cell>
        </row>
        <row r="384">
          <cell r="G384">
            <v>40063167</v>
          </cell>
          <cell r="Q384" t="str">
            <v>EJECUCIÓN</v>
          </cell>
        </row>
        <row r="385">
          <cell r="G385">
            <v>40061954</v>
          </cell>
          <cell r="Q385" t="str">
            <v>EJECUCIÓN</v>
          </cell>
        </row>
        <row r="386">
          <cell r="G386">
            <v>40064427</v>
          </cell>
          <cell r="Q386" t="str">
            <v>ADJUDICACIÓN</v>
          </cell>
        </row>
        <row r="387">
          <cell r="G387">
            <v>40061791</v>
          </cell>
          <cell r="Q387" t="str">
            <v>LICITACIÓN</v>
          </cell>
        </row>
        <row r="388">
          <cell r="G388">
            <v>40064408</v>
          </cell>
          <cell r="Q388" t="str">
            <v>LICITACIÓN</v>
          </cell>
        </row>
        <row r="389">
          <cell r="G389">
            <v>40061211</v>
          </cell>
          <cell r="Q389" t="str">
            <v>EJECUCIÓN</v>
          </cell>
        </row>
        <row r="390">
          <cell r="G390">
            <v>40063986</v>
          </cell>
          <cell r="Q390" t="str">
            <v>EJECUCIÓN</v>
          </cell>
        </row>
        <row r="391">
          <cell r="G391">
            <v>40064465</v>
          </cell>
          <cell r="Q391" t="str">
            <v>CONVENIO EN TRÁMITE</v>
          </cell>
        </row>
        <row r="392">
          <cell r="G392">
            <v>40063743</v>
          </cell>
          <cell r="Q392" t="str">
            <v>CONVENIO EN TRÁMITE</v>
          </cell>
        </row>
        <row r="393">
          <cell r="G393">
            <v>40024177</v>
          </cell>
          <cell r="Q393" t="str">
            <v>LICITACIÓN</v>
          </cell>
        </row>
        <row r="394">
          <cell r="G394" t="str">
            <v>40008198</v>
          </cell>
          <cell r="Q394" t="str">
            <v>TERMINADO SIN RECEPCIÓN PROVISORIA</v>
          </cell>
        </row>
        <row r="395">
          <cell r="G395">
            <v>40008837</v>
          </cell>
          <cell r="Q395" t="str">
            <v>LIQUIDACIÓN DE CONTRATO</v>
          </cell>
        </row>
        <row r="396">
          <cell r="G396">
            <v>40072969</v>
          </cell>
          <cell r="Q396" t="str">
            <v>LICITACIÓN</v>
          </cell>
        </row>
        <row r="397">
          <cell r="G397">
            <v>40073457</v>
          </cell>
          <cell r="Q397" t="str">
            <v>LICITACIÓN</v>
          </cell>
        </row>
        <row r="398">
          <cell r="G398">
            <v>40073489</v>
          </cell>
          <cell r="Q398" t="str">
            <v>LICITACIÓN</v>
          </cell>
        </row>
        <row r="399">
          <cell r="G399">
            <v>40073141</v>
          </cell>
          <cell r="Q399" t="str">
            <v>LICITACIÓN</v>
          </cell>
        </row>
        <row r="400">
          <cell r="G400">
            <v>40073642</v>
          </cell>
          <cell r="Q400" t="str">
            <v>LICITACIÓN</v>
          </cell>
        </row>
        <row r="401">
          <cell r="G401">
            <v>40073650</v>
          </cell>
          <cell r="Q401" t="str">
            <v>LICITACIÓN</v>
          </cell>
        </row>
        <row r="402">
          <cell r="G402">
            <v>40073363</v>
          </cell>
          <cell r="Q402" t="str">
            <v>CONVENIO EN TRÁMITE</v>
          </cell>
        </row>
        <row r="403">
          <cell r="G403">
            <v>40073337</v>
          </cell>
          <cell r="Q403" t="str">
            <v>CONVENIO EN TRÁMITE</v>
          </cell>
        </row>
        <row r="404">
          <cell r="G404">
            <v>40073860</v>
          </cell>
          <cell r="Q404" t="str">
            <v>CONVENIO EN TRÁMITE</v>
          </cell>
        </row>
        <row r="405">
          <cell r="G405">
            <v>40073861</v>
          </cell>
          <cell r="Q405" t="str">
            <v>CONVENIO EN TRÁMITE</v>
          </cell>
        </row>
        <row r="406">
          <cell r="G406">
            <v>40073127</v>
          </cell>
          <cell r="Q406" t="str">
            <v>CONVENIO EN TRÁMITE</v>
          </cell>
        </row>
        <row r="407">
          <cell r="G407">
            <v>40073147</v>
          </cell>
          <cell r="Q407" t="str">
            <v>CONVENIO EN TRÁMITE</v>
          </cell>
        </row>
        <row r="408">
          <cell r="G408">
            <v>30118718</v>
          </cell>
          <cell r="Q408" t="str">
            <v>EJECUCIÓN</v>
          </cell>
        </row>
        <row r="409">
          <cell r="G409">
            <v>40014358</v>
          </cell>
          <cell r="Q409" t="str">
            <v>PROCESO DE CIERRE</v>
          </cell>
        </row>
        <row r="410">
          <cell r="G410">
            <v>40014269</v>
          </cell>
          <cell r="Q410" t="str">
            <v>PROCESO DE CIERRE</v>
          </cell>
        </row>
        <row r="411">
          <cell r="G411">
            <v>40014459</v>
          </cell>
          <cell r="Q411" t="str">
            <v>TERMINADO</v>
          </cell>
        </row>
        <row r="412">
          <cell r="G412">
            <v>40014467</v>
          </cell>
          <cell r="Q412" t="str">
            <v>TERMINADO</v>
          </cell>
        </row>
        <row r="413">
          <cell r="G413">
            <v>40014502</v>
          </cell>
          <cell r="Q413" t="str">
            <v>TERMINADO</v>
          </cell>
        </row>
        <row r="414">
          <cell r="G414">
            <v>40014503</v>
          </cell>
          <cell r="Q414" t="str">
            <v>PROCESO DE CIERRE</v>
          </cell>
        </row>
        <row r="415">
          <cell r="G415">
            <v>40019817</v>
          </cell>
          <cell r="Q415" t="str">
            <v>TERMINADO</v>
          </cell>
        </row>
        <row r="416">
          <cell r="G416">
            <v>40014500</v>
          </cell>
          <cell r="Q416" t="str">
            <v>FORMULACIÓN DIFOI</v>
          </cell>
        </row>
        <row r="417">
          <cell r="G417">
            <v>40014432</v>
          </cell>
          <cell r="Q417" t="str">
            <v>EJECUCIÓN</v>
          </cell>
        </row>
        <row r="418">
          <cell r="G418">
            <v>40009309</v>
          </cell>
          <cell r="Q418" t="str">
            <v>EJECUCIÓN</v>
          </cell>
        </row>
        <row r="419">
          <cell r="G419">
            <v>40029266</v>
          </cell>
          <cell r="Q419" t="str">
            <v>PROCESO DE CIERRE</v>
          </cell>
        </row>
        <row r="420">
          <cell r="G420">
            <v>40040997</v>
          </cell>
          <cell r="Q420" t="str">
            <v>PROCESO DE CIERRE</v>
          </cell>
        </row>
        <row r="421">
          <cell r="G421">
            <v>40040998</v>
          </cell>
          <cell r="Q421" t="str">
            <v>PROCESO DE CIERRE</v>
          </cell>
        </row>
        <row r="422">
          <cell r="G422">
            <v>40041008</v>
          </cell>
          <cell r="Q422" t="str">
            <v>PROCESO DE CIERRE</v>
          </cell>
        </row>
        <row r="423">
          <cell r="G423">
            <v>40041011</v>
          </cell>
          <cell r="Q423" t="str">
            <v>PROCESO DE CIERRE</v>
          </cell>
        </row>
        <row r="424">
          <cell r="G424">
            <v>40041014</v>
          </cell>
          <cell r="Q424" t="str">
            <v>EJECUCIÓN</v>
          </cell>
        </row>
        <row r="425">
          <cell r="G425">
            <v>40041015</v>
          </cell>
          <cell r="Q425" t="str">
            <v>PROCESO DE CIERRE</v>
          </cell>
        </row>
        <row r="426">
          <cell r="G426">
            <v>40041019</v>
          </cell>
          <cell r="Q426" t="str">
            <v>EJECUCIÓN</v>
          </cell>
        </row>
        <row r="427">
          <cell r="G427">
            <v>40041035</v>
          </cell>
          <cell r="Q427" t="str">
            <v>PROCESO DE CIERRE</v>
          </cell>
        </row>
        <row r="428">
          <cell r="G428">
            <v>40041149</v>
          </cell>
          <cell r="Q428" t="str">
            <v>TERMINADO</v>
          </cell>
        </row>
        <row r="429">
          <cell r="G429">
            <v>40041156</v>
          </cell>
          <cell r="Q429" t="str">
            <v>PROCESO DE CIERRE</v>
          </cell>
        </row>
        <row r="430">
          <cell r="G430">
            <v>40041158</v>
          </cell>
          <cell r="Q430" t="str">
            <v>FINALIZADO</v>
          </cell>
        </row>
        <row r="431">
          <cell r="G431">
            <v>40041162</v>
          </cell>
          <cell r="Q431" t="str">
            <v>FINALIZADO</v>
          </cell>
        </row>
        <row r="432">
          <cell r="G432">
            <v>40041168</v>
          </cell>
          <cell r="Q432" t="str">
            <v>TERMINADO</v>
          </cell>
        </row>
        <row r="433">
          <cell r="G433">
            <v>40043075</v>
          </cell>
          <cell r="Q433" t="str">
            <v>EJECUCIÓN</v>
          </cell>
        </row>
        <row r="434">
          <cell r="G434">
            <v>40037922</v>
          </cell>
          <cell r="Q434" t="str">
            <v>TERMINADO</v>
          </cell>
        </row>
        <row r="435">
          <cell r="G435">
            <v>40041884</v>
          </cell>
          <cell r="Q435" t="str">
            <v>TERMINADO</v>
          </cell>
        </row>
        <row r="436">
          <cell r="G436">
            <v>40041885</v>
          </cell>
          <cell r="Q436" t="str">
            <v>EJECUCIÓN</v>
          </cell>
        </row>
        <row r="437">
          <cell r="G437">
            <v>40041902</v>
          </cell>
          <cell r="Q437" t="str">
            <v>TERMINADO</v>
          </cell>
        </row>
        <row r="438">
          <cell r="G438">
            <v>40036815</v>
          </cell>
          <cell r="Q438" t="str">
            <v>EJECUCIÓN</v>
          </cell>
        </row>
        <row r="439">
          <cell r="G439">
            <v>40036472</v>
          </cell>
          <cell r="Q439" t="str">
            <v>EJECUCIÓN</v>
          </cell>
        </row>
        <row r="440">
          <cell r="G440">
            <v>40056103</v>
          </cell>
          <cell r="Q440" t="str">
            <v>CONVENIO EN TRAMITACION DE MODIFICACION DE FECHA DE INICIO</v>
          </cell>
        </row>
        <row r="441">
          <cell r="G441">
            <v>40055713</v>
          </cell>
          <cell r="Q441" t="str">
            <v>EJECUCIÓN</v>
          </cell>
        </row>
        <row r="442">
          <cell r="G442">
            <v>40046475</v>
          </cell>
          <cell r="Q442" t="str">
            <v>EJECUCIÓN</v>
          </cell>
        </row>
        <row r="443">
          <cell r="G443">
            <v>40053081</v>
          </cell>
          <cell r="Q443" t="str">
            <v>EJECUCIÓN</v>
          </cell>
        </row>
        <row r="444">
          <cell r="G444">
            <v>40039511</v>
          </cell>
          <cell r="Q444" t="str">
            <v>EJECUCIÓN</v>
          </cell>
        </row>
        <row r="445">
          <cell r="G445">
            <v>40047555</v>
          </cell>
          <cell r="Q445" t="str">
            <v>EJECUCIÓN</v>
          </cell>
        </row>
        <row r="446">
          <cell r="G446">
            <v>40045727</v>
          </cell>
          <cell r="Q446" t="str">
            <v>EJECUCIÓN</v>
          </cell>
        </row>
        <row r="447">
          <cell r="G447">
            <v>40059262</v>
          </cell>
          <cell r="Q447" t="str">
            <v>CONVENIO TOTALMENTE TRAMITADO</v>
          </cell>
        </row>
        <row r="448">
          <cell r="G448">
            <v>40059261</v>
          </cell>
          <cell r="Q448" t="str">
            <v>CONVENIO EN TRÁMITE</v>
          </cell>
        </row>
        <row r="449">
          <cell r="G449">
            <v>40059256</v>
          </cell>
          <cell r="Q449" t="str">
            <v>CONVENIO TOTALMENTE TRAMITADO</v>
          </cell>
        </row>
        <row r="450">
          <cell r="G450">
            <v>40059264</v>
          </cell>
          <cell r="Q450" t="str">
            <v>CONVENIO TOTALMENTE TRAMITADO</v>
          </cell>
        </row>
        <row r="451">
          <cell r="G451">
            <v>40058940</v>
          </cell>
          <cell r="Q451" t="str">
            <v>EJECUCIÓN</v>
          </cell>
        </row>
        <row r="452">
          <cell r="G452">
            <v>40057561</v>
          </cell>
          <cell r="Q452" t="str">
            <v>EJECUCIÓN</v>
          </cell>
        </row>
        <row r="453">
          <cell r="G453">
            <v>40047389</v>
          </cell>
          <cell r="Q453" t="str">
            <v>EJECUCIÓN</v>
          </cell>
        </row>
        <row r="454">
          <cell r="G454">
            <v>40064862</v>
          </cell>
          <cell r="Q454" t="str">
            <v>CONVENIO EN TRÁMITE</v>
          </cell>
        </row>
        <row r="455">
          <cell r="G455">
            <v>40064864</v>
          </cell>
          <cell r="Q455" t="str">
            <v>CONVENIO TOTALMENTE TRAMITADO</v>
          </cell>
        </row>
        <row r="456">
          <cell r="G456">
            <v>40064868</v>
          </cell>
          <cell r="Q456" t="str">
            <v>CONVENIO EN TRÁMITE</v>
          </cell>
        </row>
        <row r="457">
          <cell r="G457">
            <v>40064869</v>
          </cell>
          <cell r="Q457" t="str">
            <v>CONVENIO TOTALMENTE TRAMITADO</v>
          </cell>
        </row>
        <row r="458">
          <cell r="G458">
            <v>40064871</v>
          </cell>
          <cell r="Q458" t="str">
            <v>CONVENIO EN TRÁMITE</v>
          </cell>
        </row>
        <row r="459">
          <cell r="G459">
            <v>40058908</v>
          </cell>
          <cell r="Q459" t="str">
            <v>EJECUCIÓN</v>
          </cell>
        </row>
        <row r="460">
          <cell r="G460">
            <v>40046616</v>
          </cell>
          <cell r="Q460" t="str">
            <v>CONVENIO EN TRÁMITE</v>
          </cell>
        </row>
        <row r="461">
          <cell r="G461">
            <v>40058768</v>
          </cell>
          <cell r="Q461" t="str">
            <v>CONVENIO EN TRÁMITE</v>
          </cell>
        </row>
        <row r="462">
          <cell r="G462">
            <v>40054846</v>
          </cell>
          <cell r="Q462" t="str">
            <v>CONVENIO TOTALMENTE TRAMITADO</v>
          </cell>
        </row>
        <row r="463">
          <cell r="G463">
            <v>40068031</v>
          </cell>
          <cell r="Q463" t="str">
            <v>EJECUCIÓN</v>
          </cell>
        </row>
        <row r="464">
          <cell r="G464">
            <v>40073530</v>
          </cell>
          <cell r="Q464" t="str">
            <v>CONVENIO EN TRÁMITE</v>
          </cell>
        </row>
        <row r="465">
          <cell r="G465">
            <v>40054753</v>
          </cell>
          <cell r="Q465" t="str">
            <v>CONVENIO EN TRÁMITE</v>
          </cell>
        </row>
        <row r="466">
          <cell r="G466">
            <v>40075862</v>
          </cell>
          <cell r="Q466" t="str">
            <v>CONVENIO EN TRÁMITE</v>
          </cell>
        </row>
        <row r="467">
          <cell r="G467">
            <v>40075858</v>
          </cell>
          <cell r="Q467" t="str">
            <v>CONVENIO EN TRÁMITE</v>
          </cell>
        </row>
        <row r="468">
          <cell r="G468">
            <v>40075853</v>
          </cell>
          <cell r="Q468" t="str">
            <v>CONVENIO EN TRÁMITE</v>
          </cell>
        </row>
        <row r="469">
          <cell r="G469">
            <v>40075863</v>
          </cell>
          <cell r="Q469" t="str">
            <v>CONVENIO EN TRÁMITE</v>
          </cell>
        </row>
        <row r="470">
          <cell r="G470">
            <v>40075882</v>
          </cell>
          <cell r="Q470" t="str">
            <v>CONVENIO EN TRÁMITE</v>
          </cell>
        </row>
        <row r="471">
          <cell r="G471">
            <v>40075881</v>
          </cell>
          <cell r="Q471" t="str">
            <v>CONVENIO EN TRÁMITE</v>
          </cell>
        </row>
        <row r="472">
          <cell r="G472">
            <v>40075894</v>
          </cell>
          <cell r="Q472" t="str">
            <v>CONVENIO EN TRÁMITE</v>
          </cell>
        </row>
        <row r="473">
          <cell r="G473">
            <v>40075904</v>
          </cell>
          <cell r="Q473" t="str">
            <v>CONVENIO EN TRÁMITE</v>
          </cell>
        </row>
        <row r="474">
          <cell r="G474">
            <v>40064334</v>
          </cell>
          <cell r="Q474" t="str">
            <v>CONVENIO EN TRÁMITE</v>
          </cell>
        </row>
        <row r="475">
          <cell r="G475">
            <v>3303998</v>
          </cell>
          <cell r="Q475" t="str">
            <v>FORMULACIÓN DIT</v>
          </cell>
        </row>
        <row r="476">
          <cell r="G476">
            <v>3303999</v>
          </cell>
          <cell r="Q476" t="str">
            <v>FORMULACIÓN DIFOI</v>
          </cell>
        </row>
        <row r="477">
          <cell r="G477">
            <v>40046494</v>
          </cell>
          <cell r="Q477" t="str">
            <v>PRIORIZADO</v>
          </cell>
        </row>
        <row r="478">
          <cell r="G478">
            <v>40065344</v>
          </cell>
          <cell r="Q478" t="str">
            <v>PRIORIZADO</v>
          </cell>
        </row>
        <row r="479">
          <cell r="G479">
            <v>40074610</v>
          </cell>
          <cell r="Q479" t="str">
            <v>EJECUCIÓN</v>
          </cell>
        </row>
        <row r="480">
          <cell r="G480">
            <v>40074711</v>
          </cell>
          <cell r="Q480" t="str">
            <v>CONVENIO EN TRÁMITE</v>
          </cell>
        </row>
        <row r="481">
          <cell r="G481">
            <v>40075849</v>
          </cell>
          <cell r="Q481" t="str">
            <v>EJECUCIÓN</v>
          </cell>
        </row>
        <row r="482">
          <cell r="G482">
            <v>40075844</v>
          </cell>
          <cell r="Q482" t="str">
            <v>EJECUCIÓN</v>
          </cell>
        </row>
        <row r="483">
          <cell r="G483">
            <v>40075857</v>
          </cell>
          <cell r="Q483" t="str">
            <v>EJECUCIÓN</v>
          </cell>
        </row>
        <row r="484">
          <cell r="G484">
            <v>40075860</v>
          </cell>
          <cell r="Q484" t="str">
            <v>EJECUCIÓN</v>
          </cell>
        </row>
        <row r="485">
          <cell r="G485">
            <v>40075859</v>
          </cell>
          <cell r="Q485" t="str">
            <v>EJECUCIÓN</v>
          </cell>
        </row>
        <row r="486">
          <cell r="G486">
            <v>40075876</v>
          </cell>
          <cell r="Q486" t="str">
            <v>EJECUCIÓN</v>
          </cell>
        </row>
        <row r="487">
          <cell r="G487">
            <v>40075865</v>
          </cell>
          <cell r="Q487" t="str">
            <v>EJECUCIÓN</v>
          </cell>
        </row>
        <row r="488">
          <cell r="G488">
            <v>40075874</v>
          </cell>
          <cell r="Q488" t="str">
            <v>EJECUCIÓN</v>
          </cell>
        </row>
        <row r="489">
          <cell r="G489">
            <v>40075878</v>
          </cell>
          <cell r="Q489" t="str">
            <v>EJECUCIÓN</v>
          </cell>
        </row>
        <row r="490">
          <cell r="G490">
            <v>40075880</v>
          </cell>
          <cell r="Q490" t="str">
            <v>PRIORIZADO</v>
          </cell>
        </row>
        <row r="491">
          <cell r="G491">
            <v>40075886</v>
          </cell>
          <cell r="Q491" t="str">
            <v>EJECUCIÓN</v>
          </cell>
        </row>
        <row r="492">
          <cell r="G492">
            <v>40075888</v>
          </cell>
          <cell r="Q492" t="str">
            <v>EJECUCIÓN</v>
          </cell>
        </row>
        <row r="493">
          <cell r="G493">
            <v>40075884</v>
          </cell>
          <cell r="Q493" t="str">
            <v>EJECUCIÓN</v>
          </cell>
        </row>
        <row r="494">
          <cell r="G494">
            <v>40075889</v>
          </cell>
          <cell r="Q494" t="str">
            <v>EJECUCIÓN</v>
          </cell>
        </row>
        <row r="495">
          <cell r="G495">
            <v>40075891</v>
          </cell>
          <cell r="Q495" t="str">
            <v>EJECUCIÓN</v>
          </cell>
        </row>
        <row r="496">
          <cell r="G496">
            <v>40075893</v>
          </cell>
          <cell r="Q496" t="str">
            <v>EJECUCIÓN</v>
          </cell>
        </row>
        <row r="497">
          <cell r="G497">
            <v>40075890</v>
          </cell>
          <cell r="Q497" t="str">
            <v>EJECUCIÓN</v>
          </cell>
        </row>
        <row r="498">
          <cell r="G498">
            <v>40075895</v>
          </cell>
          <cell r="Q498" t="str">
            <v>EJECUCIÓN</v>
          </cell>
        </row>
        <row r="499">
          <cell r="G499">
            <v>40075896</v>
          </cell>
          <cell r="Q499" t="str">
            <v>EJECUCIÓN</v>
          </cell>
        </row>
        <row r="500">
          <cell r="G500">
            <v>40075899</v>
          </cell>
          <cell r="Q500" t="str">
            <v>EJECUCIÓN</v>
          </cell>
        </row>
        <row r="501">
          <cell r="G501">
            <v>40075898</v>
          </cell>
          <cell r="Q501" t="str">
            <v>CONVENIO EN TRÁMITE</v>
          </cell>
        </row>
        <row r="502">
          <cell r="G502">
            <v>40075900</v>
          </cell>
          <cell r="Q502" t="str">
            <v>EJECUCIÓN</v>
          </cell>
        </row>
        <row r="503">
          <cell r="G503">
            <v>40075901</v>
          </cell>
          <cell r="Q503" t="str">
            <v>EJECUCIÓN</v>
          </cell>
        </row>
        <row r="504">
          <cell r="G504">
            <v>40075903</v>
          </cell>
          <cell r="Q504" t="str">
            <v>EJECUCIÓN</v>
          </cell>
        </row>
        <row r="505">
          <cell r="G505">
            <v>40076490</v>
          </cell>
          <cell r="Q505" t="str">
            <v>PRIORIZADO</v>
          </cell>
        </row>
        <row r="506">
          <cell r="G506">
            <v>40076486</v>
          </cell>
          <cell r="Q506" t="str">
            <v>PRIORIZADO</v>
          </cell>
        </row>
        <row r="507">
          <cell r="G507">
            <v>40076495</v>
          </cell>
          <cell r="Q507" t="str">
            <v>PRIORIZADO</v>
          </cell>
        </row>
        <row r="508">
          <cell r="G508">
            <v>40076496</v>
          </cell>
          <cell r="Q508" t="str">
            <v>PRIORIZADO</v>
          </cell>
        </row>
        <row r="509">
          <cell r="G509">
            <v>40076498</v>
          </cell>
          <cell r="Q509" t="str">
            <v>PRIORIZADO</v>
          </cell>
        </row>
        <row r="510">
          <cell r="G510">
            <v>40076500</v>
          </cell>
          <cell r="Q510" t="str">
            <v>PRIORIZADO</v>
          </cell>
        </row>
        <row r="511">
          <cell r="G511">
            <v>40076501</v>
          </cell>
          <cell r="Q511" t="str">
            <v>PRIORIZADO</v>
          </cell>
        </row>
        <row r="512">
          <cell r="G512">
            <v>40014531</v>
          </cell>
          <cell r="Q512"/>
        </row>
        <row r="513">
          <cell r="G513">
            <v>40077552</v>
          </cell>
          <cell r="Q513" t="str">
            <v>PRIORIZADO</v>
          </cell>
        </row>
        <row r="514">
          <cell r="G514">
            <v>40074614</v>
          </cell>
          <cell r="Q514" t="str">
            <v>CONVENIO TOTALMENTE TRAMITADO</v>
          </cell>
        </row>
        <row r="515">
          <cell r="G515"/>
          <cell r="Q515" t="str">
            <v>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71"/>
  <sheetViews>
    <sheetView topLeftCell="A8" zoomScale="70" zoomScaleNormal="70" workbookViewId="0">
      <selection activeCell="H45" sqref="H45"/>
    </sheetView>
  </sheetViews>
  <sheetFormatPr baseColWidth="10" defaultColWidth="11.42578125" defaultRowHeight="16.5"/>
  <cols>
    <col min="1" max="1" width="5.85546875" style="8" customWidth="1"/>
    <col min="2" max="2" width="8" style="50" customWidth="1"/>
    <col min="3" max="3" width="7.140625" style="50" customWidth="1"/>
    <col min="4" max="4" width="28.42578125" style="52" customWidth="1"/>
    <col min="5" max="5" width="21.85546875" style="8" customWidth="1"/>
    <col min="6" max="6" width="18" style="8" customWidth="1"/>
    <col min="7" max="7" width="17.28515625" style="8" customWidth="1"/>
    <col min="8" max="8" width="15.7109375" style="8" customWidth="1"/>
    <col min="9" max="9" width="17.7109375" style="8" bestFit="1" customWidth="1"/>
    <col min="10" max="13" width="16.42578125" style="8" bestFit="1" customWidth="1"/>
    <col min="14" max="14" width="18.85546875" style="8" customWidth="1"/>
    <col min="15" max="15" width="19" style="8" customWidth="1"/>
    <col min="16" max="16" width="18.42578125" style="8" customWidth="1"/>
    <col min="17" max="17" width="18.28515625" style="8" customWidth="1"/>
    <col min="18" max="18" width="16.5703125" style="8" customWidth="1"/>
    <col min="19" max="19" width="16.7109375" style="8" customWidth="1"/>
    <col min="20" max="20" width="17.85546875" style="8" customWidth="1"/>
    <col min="21" max="21" width="18.7109375" style="8" customWidth="1"/>
    <col min="22" max="22" width="37.42578125" style="8" customWidth="1"/>
    <col min="23" max="23" width="17" style="8" bestFit="1" customWidth="1"/>
    <col min="24" max="24" width="11.42578125" style="8"/>
    <col min="25" max="25" width="11.42578125" style="8" customWidth="1"/>
    <col min="26" max="16384" width="11.42578125" style="8"/>
  </cols>
  <sheetData>
    <row r="1" spans="1:21" ht="12.75" customHeight="1">
      <c r="A1" s="227" t="s">
        <v>0</v>
      </c>
      <c r="B1" s="8"/>
      <c r="C1" s="75"/>
      <c r="D1" s="75"/>
      <c r="E1" s="75"/>
      <c r="F1" s="75"/>
    </row>
    <row r="2" spans="1:21" ht="25.5" customHeight="1">
      <c r="A2" s="227" t="s">
        <v>1</v>
      </c>
      <c r="B2" s="8"/>
      <c r="C2" s="75"/>
      <c r="D2" s="75"/>
      <c r="E2" s="75"/>
      <c r="F2" s="75"/>
      <c r="H2" s="78" t="s">
        <v>2</v>
      </c>
    </row>
    <row r="3" spans="1:21" ht="17.25" customHeight="1">
      <c r="B3" s="350">
        <v>46135</v>
      </c>
      <c r="C3" s="350"/>
      <c r="D3" s="350"/>
      <c r="E3" s="350"/>
      <c r="F3" s="350"/>
      <c r="H3" s="45" t="s">
        <v>3</v>
      </c>
      <c r="I3" s="45" t="s">
        <v>3</v>
      </c>
      <c r="J3" s="45" t="s">
        <v>3</v>
      </c>
      <c r="K3" s="45" t="s">
        <v>3</v>
      </c>
      <c r="L3" s="45" t="s">
        <v>3</v>
      </c>
      <c r="M3" s="45" t="s">
        <v>3</v>
      </c>
      <c r="N3" s="45" t="s">
        <v>3</v>
      </c>
      <c r="O3" s="45" t="s">
        <v>3</v>
      </c>
      <c r="P3" s="45" t="s">
        <v>3</v>
      </c>
      <c r="Q3" s="45" t="s">
        <v>3</v>
      </c>
      <c r="R3" s="45" t="s">
        <v>3</v>
      </c>
      <c r="S3" s="45" t="s">
        <v>3</v>
      </c>
    </row>
    <row r="4" spans="1:21" ht="16.5" customHeight="1">
      <c r="B4" s="18" t="s">
        <v>4</v>
      </c>
      <c r="C4" s="17" t="s">
        <v>5</v>
      </c>
      <c r="D4" s="125" t="s">
        <v>6</v>
      </c>
      <c r="E4" s="18" t="s">
        <v>7</v>
      </c>
      <c r="F4" s="18" t="s">
        <v>8</v>
      </c>
      <c r="G4" s="19" t="s">
        <v>9</v>
      </c>
      <c r="H4" s="35" t="s">
        <v>10</v>
      </c>
      <c r="I4" s="35" t="s">
        <v>11</v>
      </c>
      <c r="J4" s="35" t="s">
        <v>12</v>
      </c>
      <c r="K4" s="35" t="s">
        <v>13</v>
      </c>
      <c r="L4" s="35" t="s">
        <v>14</v>
      </c>
      <c r="M4" s="35" t="s">
        <v>15</v>
      </c>
      <c r="N4" s="35" t="s">
        <v>16</v>
      </c>
      <c r="O4" s="35" t="s">
        <v>17</v>
      </c>
      <c r="P4" s="35" t="s">
        <v>18</v>
      </c>
      <c r="Q4" s="35" t="s">
        <v>19</v>
      </c>
      <c r="R4" s="35" t="s">
        <v>20</v>
      </c>
      <c r="S4" s="35" t="s">
        <v>21</v>
      </c>
      <c r="T4" s="35" t="s">
        <v>3</v>
      </c>
      <c r="U4" s="18" t="s">
        <v>22</v>
      </c>
    </row>
    <row r="5" spans="1:21" ht="33">
      <c r="B5" s="126">
        <v>22</v>
      </c>
      <c r="C5" s="249">
        <v>11</v>
      </c>
      <c r="D5" s="223" t="s">
        <v>23</v>
      </c>
      <c r="E5" s="41">
        <v>1113209</v>
      </c>
      <c r="F5" s="282">
        <v>1113209</v>
      </c>
      <c r="G5" s="41">
        <f>SUMIF('2026 FNDR'!B5:B291,$B$5,'2026 FNDR'!P5:P291)</f>
        <v>332400</v>
      </c>
      <c r="H5" s="41">
        <f>SUMIFS('2026 FNDR'!R$4:R$419,'2026 FNDR'!$B$4:$B$419,$B$5)</f>
        <v>0</v>
      </c>
      <c r="I5" s="41">
        <f>SUMIFS('2026 FNDR'!S$4:S$518,'2026 FNDR'!$B$4:$B$518,$B$5)</f>
        <v>0</v>
      </c>
      <c r="J5" s="41">
        <f>SUMIFS('2026 FNDR'!T$4:T$153,'2026 FNDR'!$B$4:$B$153,$B$5)</f>
        <v>0</v>
      </c>
      <c r="K5" s="41">
        <f>SUMIFS('2026 FNDR'!U$4:U$153,'2026 FNDR'!$B$4:$B$153,$B$5)</f>
        <v>0</v>
      </c>
      <c r="L5" s="41">
        <f>SUMIFS('2026 FNDR'!V$4:V$518,'2026 FNDR'!$B$4:$B$518,$B$5)</f>
        <v>0</v>
      </c>
      <c r="M5" s="41">
        <f>SUMIFS('2026 FNDR'!W$4:W$518,'2026 FNDR'!$B$4:$B$518,$B$5)</f>
        <v>0</v>
      </c>
      <c r="N5" s="41">
        <f>SUMIFS('2026 FNDR'!X$4:X$245,'2026 FNDR'!$B$4:$B$245,$B$5)</f>
        <v>0</v>
      </c>
      <c r="O5" s="41">
        <f>SUMIFS('2026 FNDR'!Y$4:Y$518,'2026 FNDR'!$B$4:$B$518,$B$5)</f>
        <v>0</v>
      </c>
      <c r="P5" s="41">
        <f>SUMIFS('2026 FNDR'!Z$4:Z$518,'2026 FNDR'!$B$4:$B$518,$B$5)</f>
        <v>0</v>
      </c>
      <c r="Q5" s="41">
        <f>SUMIFS('2026 FNDR'!AA$4:AA$518,'2026 FNDR'!$B$4:$B$518,$B$5)</f>
        <v>0</v>
      </c>
      <c r="R5" s="41">
        <f>SUMIFS('2026 FNDR'!AB$4:AB$245,'2026 FNDR'!$B$4:$B$245,$B$5)</f>
        <v>0</v>
      </c>
      <c r="S5" s="41">
        <f>SUMIFS('2026 FNDR'!AC$4:AC$518,'2026 FNDR'!$B$4:$B$518,$B$5)</f>
        <v>0</v>
      </c>
      <c r="T5" s="41">
        <f>SUM(H5:S5)</f>
        <v>0</v>
      </c>
      <c r="U5" s="20">
        <f>+F5-T5</f>
        <v>1113209</v>
      </c>
    </row>
    <row r="6" spans="1:21" ht="13.5" customHeight="1">
      <c r="B6" s="126">
        <v>24</v>
      </c>
      <c r="C6" s="127"/>
      <c r="D6" s="223" t="s">
        <v>24</v>
      </c>
      <c r="E6" s="41">
        <f>+E7+E8</f>
        <v>18720753</v>
      </c>
      <c r="F6" s="282">
        <v>22189580</v>
      </c>
      <c r="G6" s="41">
        <f>+G7+G8</f>
        <v>19808580</v>
      </c>
      <c r="H6" s="41">
        <f>SUM(H7:H8)</f>
        <v>0</v>
      </c>
      <c r="I6" s="41">
        <f>SUM(I7:I8)</f>
        <v>883510</v>
      </c>
      <c r="J6" s="41">
        <f>SUM(J7:J8)</f>
        <v>35490</v>
      </c>
      <c r="K6" s="41">
        <f t="shared" ref="K6:Q6" si="0">SUM(K7:K8)</f>
        <v>0</v>
      </c>
      <c r="L6" s="41">
        <f t="shared" si="0"/>
        <v>0</v>
      </c>
      <c r="M6" s="41">
        <f t="shared" si="0"/>
        <v>0</v>
      </c>
      <c r="N6" s="41">
        <f>SUM(N7:N8)</f>
        <v>0</v>
      </c>
      <c r="O6" s="41">
        <f t="shared" si="0"/>
        <v>0</v>
      </c>
      <c r="P6" s="41">
        <f>SUM(P7:P8)</f>
        <v>0</v>
      </c>
      <c r="Q6" s="41">
        <f t="shared" si="0"/>
        <v>0</v>
      </c>
      <c r="R6" s="41">
        <f>SUM(R7:R8)</f>
        <v>0</v>
      </c>
      <c r="S6" s="41">
        <f>SUM(S7:S8)</f>
        <v>0</v>
      </c>
      <c r="T6" s="41">
        <f>SUM(T7:T8)</f>
        <v>919000</v>
      </c>
      <c r="U6" s="20">
        <f>SUM(U7:U8)</f>
        <v>21270580</v>
      </c>
    </row>
    <row r="7" spans="1:21" ht="13.5" customHeight="1">
      <c r="B7" s="119"/>
      <c r="C7" s="120" t="s">
        <v>25</v>
      </c>
      <c r="D7" s="224" t="s">
        <v>26</v>
      </c>
      <c r="E7" s="22">
        <v>12634938</v>
      </c>
      <c r="F7" s="22">
        <v>12634938</v>
      </c>
      <c r="G7" s="22">
        <f>SUMIFS('2026 FNDR'!$P$5:$P$291,'2026 FNDR'!B5:B291,$B$6,'2026 FNDR'!C5:C291,'2026 RESUMEN'!C7)</f>
        <v>10253938</v>
      </c>
      <c r="H7" s="38">
        <f>SUMIFS('2026 FNDR'!R$4:R$419,'2026 FNDR'!$B$4:$B$419,$B$6,'2026 FNDR'!$C$4:$C$419,$C$7)</f>
        <v>0</v>
      </c>
      <c r="I7" s="38">
        <f>SUMIFS('2026 FNDR'!S$5:S$518,'2026 FNDR'!$B$5:$B$518,$B$6,'2026 FNDR'!$C$5:$C$518,$C$7)</f>
        <v>883510</v>
      </c>
      <c r="J7" s="38">
        <f>SUMIFS('2026 FNDR'!T$5:T$314,'2026 FNDR'!$B$5:$B$314,$B$6,'2026 FNDR'!$C$5:$C$314,$C$7)</f>
        <v>35490</v>
      </c>
      <c r="K7" s="38">
        <f>SUMIFS('2026 FNDR'!U$4:U$153,'2026 FNDR'!$B$4:$B$153,$B$6,'2026 FNDR'!$C$4:$C$153,$C$7)</f>
        <v>0</v>
      </c>
      <c r="L7" s="38">
        <f>SUMIFS('2026 FNDR'!V$4:V$518,'2026 FNDR'!$B$4:$B$518,$B$6,'2026 FNDR'!$C$4:$C$518,$C7)</f>
        <v>0</v>
      </c>
      <c r="M7" s="38">
        <f>SUMIFS('2026 FNDR'!W$4:W$518,'2026 FNDR'!$B$4:$B$518,$B$6,'2026 FNDR'!$C$4:$C$518,$C7)</f>
        <v>0</v>
      </c>
      <c r="N7" s="38">
        <f>SUMIFS('2026 FNDR'!X$4:X$245,'2026 FNDR'!$B$4:$B$245,$B$6,'2026 FNDR'!$C$4:$C$245,$C7)</f>
        <v>0</v>
      </c>
      <c r="O7" s="142">
        <f>SUMIFS('2026 FNDR'!Y$4:Y$518,'2026 FNDR'!$B$4:$B$518,$B$6,'2026 FNDR'!$C$4:$C$518,$C7)</f>
        <v>0</v>
      </c>
      <c r="P7" s="38">
        <f>SUMIFS('2026 FNDR'!Z$4:Z$518,'2026 FNDR'!$B$4:$B$518,$B$6,'2026 FNDR'!$C$4:$C$518,$C7)</f>
        <v>0</v>
      </c>
      <c r="Q7" s="38">
        <f>SUMIFS('2026 FNDR'!AA$4:AA$518,'2026 FNDR'!$B$4:$B$518,$B$6,'2026 FNDR'!$C$4:$C$518,$C7)</f>
        <v>0</v>
      </c>
      <c r="R7" s="38">
        <f>SUMIFS('2026 FNDR'!AB$4:AB$261,'2026 FNDR'!$B$4:$B$261,$B$6,'2026 FNDR'!$C$4:$C$261,$C7)</f>
        <v>0</v>
      </c>
      <c r="S7" s="38">
        <f>SUMIFS('2026 FNDR'!AC$4:AC$518,'2026 FNDR'!$B$4:$B$518,$B$6,'2026 FNDR'!$C$4:$C$518,$C7)</f>
        <v>0</v>
      </c>
      <c r="T7" s="142">
        <f>SUMIFS(H7:S7,$H$3:$S$3,"EJECUTADO")</f>
        <v>919000</v>
      </c>
      <c r="U7" s="22">
        <f>+F7-T7</f>
        <v>11715938</v>
      </c>
    </row>
    <row r="8" spans="1:21" ht="13.5" customHeight="1">
      <c r="B8" s="119"/>
      <c r="C8" s="120" t="s">
        <v>27</v>
      </c>
      <c r="D8" s="224" t="s">
        <v>28</v>
      </c>
      <c r="E8" s="22">
        <v>6085815</v>
      </c>
      <c r="F8" s="22">
        <v>9554642</v>
      </c>
      <c r="G8" s="22">
        <f>SUMIFS('2026 FNDR'!$P$5:$P$419,'2026 FNDR'!B5:B419,$B$6,'2026 FNDR'!C5:C419,'2026 RESUMEN'!C8)</f>
        <v>9554642</v>
      </c>
      <c r="H8" s="38">
        <f>SUMIFS('2026 FNDR'!R$4:R$419,'2026 FNDR'!$B$4:$B$419,$B$6,'2026 FNDR'!$C$4:$C$419,$C$8)</f>
        <v>0</v>
      </c>
      <c r="I8" s="38">
        <f>SUMIFS('2026 FNDR'!S$5:S$518,'2026 FNDR'!$B$5:$B$518,$B$6,'2026 FNDR'!$C$5:$C$518,$C$8)</f>
        <v>0</v>
      </c>
      <c r="J8" s="38">
        <f>SUMIFS('2026 FNDR'!T$4:T$153,'2026 FNDR'!$B$4:$B$153,$B$6,'2026 FNDR'!$C$4:$C$153,$C$8)</f>
        <v>0</v>
      </c>
      <c r="K8" s="38">
        <f>SUMIFS('2026 FNDR'!U$4:U$153,'2026 FNDR'!$B$4:$B$153,$B$6,'2026 FNDR'!$C$4:$C$153,$C$8)</f>
        <v>0</v>
      </c>
      <c r="L8" s="38">
        <f>SUMIFS('2026 FNDR'!V$4:V$518,'2026 FNDR'!$B$4:$B$518,$B$6,'2026 FNDR'!$C$4:$C$518,$C8)</f>
        <v>0</v>
      </c>
      <c r="M8" s="38">
        <f>SUMIFS('2026 FNDR'!W$4:W$518,'2026 FNDR'!$B$4:$B$518,$B$6,'2026 FNDR'!$C$4:$C$518,$C8)</f>
        <v>0</v>
      </c>
      <c r="N8" s="38">
        <f>SUMIFS('2026 FNDR'!X$4:X$245,'2026 FNDR'!$B$4:$B$245,$B$6,'2026 FNDR'!$C$4:$C$245,$C8)</f>
        <v>0</v>
      </c>
      <c r="O8" s="142">
        <f>SUMIFS('2026 FNDR'!Y$4:Y$518,'2026 FNDR'!$B$4:$B$518,$B$6,'2026 FNDR'!$C$4:$C$518,$C8)</f>
        <v>0</v>
      </c>
      <c r="P8" s="38">
        <f>SUMIFS('2026 FNDR'!Z$4:Z$518,'2026 FNDR'!$B$4:$B$518,$B$6,'2026 FNDR'!$C$4:$C$518,$C8)</f>
        <v>0</v>
      </c>
      <c r="Q8" s="38">
        <f>SUMIFS('2026 FNDR'!AA$4:AA$518,'2026 FNDR'!$B$4:$B$518,$B$6,'2026 FNDR'!$C$4:$C$518,$C8)</f>
        <v>0</v>
      </c>
      <c r="R8" s="38">
        <f>SUMIFS('2026 FNDR'!AB$4:AB$261,'2026 FNDR'!$B$4:$B$261,$B$6,'2026 FNDR'!$C$4:$C$261,$C8)</f>
        <v>0</v>
      </c>
      <c r="S8" s="38">
        <f>SUMIFS('2026 FNDR'!AC$4:AC$518,'2026 FNDR'!$B$4:$B$518,$B$6,'2026 FNDR'!$C$4:$C$518,$C8)</f>
        <v>0</v>
      </c>
      <c r="T8" s="142">
        <f>SUMIFS(H8:S8,$H$3:$S$3,"EJECUTADO")</f>
        <v>0</v>
      </c>
      <c r="U8" s="22">
        <f>+F8-T8</f>
        <v>9554642</v>
      </c>
    </row>
    <row r="9" spans="1:21" ht="13.5" customHeight="1">
      <c r="B9" s="126">
        <v>26</v>
      </c>
      <c r="C9" s="127"/>
      <c r="D9" s="223" t="s">
        <v>29</v>
      </c>
      <c r="E9" s="41"/>
      <c r="F9" s="283">
        <v>0</v>
      </c>
      <c r="G9" s="41">
        <f>+G10</f>
        <v>0</v>
      </c>
      <c r="H9" s="41">
        <f>SUM(H10)</f>
        <v>0</v>
      </c>
      <c r="I9" s="41">
        <f t="shared" ref="I9:R9" si="1">SUM(I10)</f>
        <v>0</v>
      </c>
      <c r="J9" s="41">
        <f t="shared" si="1"/>
        <v>0</v>
      </c>
      <c r="K9" s="41">
        <f t="shared" si="1"/>
        <v>0</v>
      </c>
      <c r="L9" s="41">
        <f t="shared" si="1"/>
        <v>0</v>
      </c>
      <c r="M9" s="41">
        <f t="shared" si="1"/>
        <v>0</v>
      </c>
      <c r="N9" s="41">
        <f t="shared" si="1"/>
        <v>0</v>
      </c>
      <c r="O9" s="41">
        <f t="shared" si="1"/>
        <v>0</v>
      </c>
      <c r="P9" s="41">
        <f t="shared" si="1"/>
        <v>0</v>
      </c>
      <c r="Q9" s="41">
        <f t="shared" si="1"/>
        <v>0</v>
      </c>
      <c r="R9" s="41">
        <f t="shared" si="1"/>
        <v>0</v>
      </c>
      <c r="S9" s="41">
        <f>+S10</f>
        <v>0</v>
      </c>
      <c r="T9" s="41">
        <f>+T10</f>
        <v>0</v>
      </c>
      <c r="U9" s="20">
        <f>+U10</f>
        <v>0</v>
      </c>
    </row>
    <row r="10" spans="1:21" ht="33">
      <c r="B10" s="119"/>
      <c r="C10" s="120" t="s">
        <v>30</v>
      </c>
      <c r="D10" s="224" t="s">
        <v>31</v>
      </c>
      <c r="E10" s="22">
        <v>0</v>
      </c>
      <c r="F10" s="26">
        <v>0</v>
      </c>
      <c r="G10" s="22">
        <v>0</v>
      </c>
      <c r="H10" s="38">
        <f>SUMIFS('2026 FNDR'!R$4:R$419,'2026 FNDR'!$B$4:$B$419,$B$9,'2026 FNDR'!$C$4:$C$419,$C$10)</f>
        <v>0</v>
      </c>
      <c r="I10" s="38">
        <f>SUMIFS('2026 FNDR'!S$4:S$518,'2026 FNDR'!$B$4:$B$518,$B$9,'2026 FNDR'!$C$4:$C$518,$C$10)</f>
        <v>0</v>
      </c>
      <c r="J10" s="38">
        <f>SUMIFS('2026 FNDR'!T$4:T$153,'2026 FNDR'!$B$4:$B$153,$B$9,'2026 FNDR'!$C$4:$C$153,$C$10)</f>
        <v>0</v>
      </c>
      <c r="K10" s="38">
        <f>SUMIFS('2026 FNDR'!U$4:U$153,'2026 FNDR'!$B$4:$B$153,$B$9,'2026 FNDR'!$C$4:$C$153,$C$10)</f>
        <v>0</v>
      </c>
      <c r="L10" s="38">
        <f>SUMIFS('2026 FNDR'!V$4:V$518,'2026 FNDR'!$B$4:$B$518,$B$9,'2026 FNDR'!$C$4:$C$518,$C$10)</f>
        <v>0</v>
      </c>
      <c r="M10" s="38">
        <f>SUMIFS('2026 FNDR'!W$4:W$518,'2026 FNDR'!$B$4:$B$518,$B$9,'2026 FNDR'!$C$4:$C$518,$C$10)</f>
        <v>0</v>
      </c>
      <c r="N10" s="38">
        <f>SUMIFS('2026 FNDR'!X$4:X$245,'2026 FNDR'!$B$4:$B$245,$B$9,'2026 FNDR'!$C$4:$C$245,$C$10)</f>
        <v>0</v>
      </c>
      <c r="O10" s="142">
        <f>SUMIFS('2026 FNDR'!Y$4:Y$518,'2026 FNDR'!$B$4:$B$518,$B$9,'2026 FNDR'!$C$4:$C$518,$C$10)</f>
        <v>0</v>
      </c>
      <c r="P10" s="38">
        <f>SUMIFS('2026 FNDR'!Z$4:Z$518,'2026 FNDR'!$B$4:$B$518,$B$9,'2026 FNDR'!$C$4:$C$518,$C$10)</f>
        <v>0</v>
      </c>
      <c r="Q10" s="38">
        <f>SUMIFS('2026 FNDR'!AA$4:AA$518,'2026 FNDR'!$B$4:$B$518,$B$9,'2026 FNDR'!$C$4:$C$518,$C$10)</f>
        <v>0</v>
      </c>
      <c r="R10" s="38">
        <f>SUMIFS('2026 FNDR'!AB$4:AB$261,'2026 FNDR'!$B$4:$B$261,$B$9,'2026 FNDR'!$C$4:$C$261,$C$10)</f>
        <v>0</v>
      </c>
      <c r="S10" s="38">
        <f>SUMIFS('2026 FNDR'!AC$4:AC$518,'2026 FNDR'!$B$4:$B$518,$B$9,'2026 FNDR'!$C$4:$C$518,$C$10)</f>
        <v>0</v>
      </c>
      <c r="T10" s="142">
        <f>SUMIFS(H10:S10,$H$3:$S$3,"EJECUTADO")</f>
        <v>0</v>
      </c>
      <c r="U10" s="22">
        <f>+F10-T10</f>
        <v>0</v>
      </c>
    </row>
    <row r="11" spans="1:21" ht="33">
      <c r="B11" s="126">
        <v>29</v>
      </c>
      <c r="C11" s="126"/>
      <c r="D11" s="223" t="s">
        <v>32</v>
      </c>
      <c r="E11" s="42">
        <f t="shared" ref="E11:I11" si="2">SUM(E12:E19)</f>
        <v>12910910</v>
      </c>
      <c r="F11" s="284">
        <v>11254074</v>
      </c>
      <c r="G11" s="42">
        <f t="shared" si="2"/>
        <v>6360289</v>
      </c>
      <c r="H11" s="42">
        <f t="shared" si="2"/>
        <v>0</v>
      </c>
      <c r="I11" s="144">
        <f t="shared" si="2"/>
        <v>949731.26300000004</v>
      </c>
      <c r="J11" s="144">
        <f>SUM(J12:J19)</f>
        <v>3462.15</v>
      </c>
      <c r="K11" s="144">
        <f t="shared" ref="K11:Q11" si="3">SUM(K12:K19)</f>
        <v>0</v>
      </c>
      <c r="L11" s="144">
        <f t="shared" si="3"/>
        <v>0</v>
      </c>
      <c r="M11" s="144">
        <f t="shared" si="3"/>
        <v>0</v>
      </c>
      <c r="N11" s="144">
        <f t="shared" si="3"/>
        <v>0</v>
      </c>
      <c r="O11" s="144">
        <f t="shared" si="3"/>
        <v>0</v>
      </c>
      <c r="P11" s="144">
        <f>SUM(P12:P19)</f>
        <v>0</v>
      </c>
      <c r="Q11" s="144">
        <f t="shared" si="3"/>
        <v>0</v>
      </c>
      <c r="R11" s="144">
        <f>SUM(R12:R19)</f>
        <v>0</v>
      </c>
      <c r="S11" s="144">
        <f>SUM(S12:S19)</f>
        <v>0</v>
      </c>
      <c r="T11" s="144">
        <f>SUM(T12:T19)</f>
        <v>953193.41300000006</v>
      </c>
      <c r="U11" s="24">
        <f>SUM(U12:U19)</f>
        <v>10300880.586999999</v>
      </c>
    </row>
    <row r="12" spans="1:21" ht="13.5" customHeight="1">
      <c r="B12" s="118"/>
      <c r="C12" s="121" t="s">
        <v>25</v>
      </c>
      <c r="D12" s="224" t="s">
        <v>33</v>
      </c>
      <c r="E12" s="25"/>
      <c r="F12" s="345">
        <v>0</v>
      </c>
      <c r="G12" s="22">
        <f>SUMIFS('2026 FNDR'!$P$5:$P$419,'2026 FNDR'!$B$5:$B$419,$B$11,'2026 FNDR'!$C$5:$C$419,'2026 RESUMEN'!C12)</f>
        <v>0</v>
      </c>
      <c r="H12" s="38">
        <f>SUMIFS('2026 FNDR'!R$4:R$419,'2026 FNDR'!$B$4:$B$419,$B$11,'2026 FNDR'!$C$4:$C$419,$C$12)</f>
        <v>0</v>
      </c>
      <c r="I12" s="38">
        <f>SUMIFS('2026 FNDR'!S$5:S$518,'2026 FNDR'!$B$5:$B$518,$B$11,'2026 FNDR'!$C$5:$C$518,$C12)</f>
        <v>0</v>
      </c>
      <c r="J12" s="38">
        <f>SUMIFS('2026 FNDR'!T$5:T$314,'2026 FNDR'!$B$5:$B$314,$B$11,'2026 FNDR'!$C$5:$C$314,$C12)</f>
        <v>0</v>
      </c>
      <c r="K12" s="38">
        <f>SUMIFS('2026 FNDR'!U$4:U$153,'2026 FNDR'!$B$4:$B$153,$B$11,'2026 FNDR'!$C$4:$C$153,$C$12)</f>
        <v>0</v>
      </c>
      <c r="L12" s="38">
        <f>SUMIFS('2026 FNDR'!V$4:V$518,'2026 FNDR'!$B$4:$B$518,$B$11,'2026 FNDR'!$C$4:$C$518,$C12)</f>
        <v>0</v>
      </c>
      <c r="M12" s="38">
        <f>SUMIFS('2026 FNDR'!W$4:W$518,'2026 FNDR'!$B$4:$B$518,$B$11,'2026 FNDR'!$C$4:$C$518,$C12)</f>
        <v>0</v>
      </c>
      <c r="N12" s="38">
        <f>SUMIFS('2026 FNDR'!X$4:X$518,'2026 FNDR'!$B$4:$B$518,$B$11,'2026 FNDR'!$C$4:$C$518,$C12)</f>
        <v>0</v>
      </c>
      <c r="O12" s="142">
        <f>SUMIFS('2026 FNDR'!Y$4:Y$518,'2026 FNDR'!$B$4:$B$518,$B$11,'2026 FNDR'!$C$4:$C$518,$C12)</f>
        <v>0</v>
      </c>
      <c r="P12" s="38">
        <f>SUMIFS('2026 FNDR'!Z$4:Z$518,'2026 FNDR'!$B$4:$B$518,$B$11,'2026 FNDR'!$C$4:$C$518,$C12)</f>
        <v>0</v>
      </c>
      <c r="Q12" s="38">
        <f>SUMIFS('2026 FNDR'!AA$4:AA$518,'2026 FNDR'!$B$4:$B$518,$B$11,'2026 FNDR'!$C$4:$C$518,$C12)</f>
        <v>0</v>
      </c>
      <c r="R12" s="38">
        <f>SUMIFS('2026 FNDR'!AB$4:AB$245,'2026 FNDR'!$B$4:$B$245,$B$11,'2026 FNDR'!$C$4:$C$245,$C12)</f>
        <v>0</v>
      </c>
      <c r="S12" s="38">
        <f>SUMIFS('2026 FNDR'!AC$4:AC$518,'2026 FNDR'!$B$4:$B$518,$B$11,'2026 FNDR'!$C$4:$C$518,$C12)</f>
        <v>0</v>
      </c>
      <c r="T12" s="142">
        <f t="shared" ref="T12:T19" si="4">SUMIFS(H12:S12,$H$3:$S$3,"EJECUTADO")</f>
        <v>0</v>
      </c>
      <c r="U12" s="22">
        <f t="shared" ref="U12:U19" si="5">+F12-T12</f>
        <v>0</v>
      </c>
    </row>
    <row r="13" spans="1:21" ht="13.5" customHeight="1">
      <c r="B13" s="118"/>
      <c r="C13" s="121" t="s">
        <v>30</v>
      </c>
      <c r="D13" s="225" t="s">
        <v>34</v>
      </c>
      <c r="E13" s="25"/>
      <c r="F13" s="345">
        <v>0</v>
      </c>
      <c r="G13" s="22">
        <f>SUMIFS('2026 FNDR'!$P$5:$P$419,'2026 FNDR'!$B$5:$B$419,$B$11,'2026 FNDR'!$C$5:$C$419,'2026 RESUMEN'!C13)</f>
        <v>0</v>
      </c>
      <c r="H13" s="38">
        <f>SUMIFS('2026 FNDR'!R$4:R$419,'2026 FNDR'!$B$4:$B$419,$B$11,'2026 FNDR'!$C$4:$C$419,$C$13)</f>
        <v>0</v>
      </c>
      <c r="I13" s="38">
        <f>SUMIFS('2026 FNDR'!S$5:S$518,'2026 FNDR'!$B$5:$B$518,$B$11,'2026 FNDR'!$C$5:$C$518,$C13)</f>
        <v>0</v>
      </c>
      <c r="J13" s="38">
        <f>SUMIFS('2026 FNDR'!T$5:T$314,'2026 FNDR'!$B$5:$B$314,$B$11,'2026 FNDR'!$C$5:$C$314,$C13)</f>
        <v>0</v>
      </c>
      <c r="K13" s="38">
        <f>SUMIFS('2026 FNDR'!U$4:U$153,'2026 FNDR'!$B$4:$B$153,$B$11,'2026 FNDR'!$C$4:$C$153,$C$13)</f>
        <v>0</v>
      </c>
      <c r="L13" s="38">
        <f>SUMIFS('2026 FNDR'!V$4:V$518,'2026 FNDR'!$B$4:$B$518,$B$11,'2026 FNDR'!$C$4:$C$518,$C13)</f>
        <v>0</v>
      </c>
      <c r="M13" s="38">
        <f>SUMIFS('2026 FNDR'!W$4:W$518,'2026 FNDR'!$B$4:$B$518,$B$11,'2026 FNDR'!$C$4:$C$518,$C13)</f>
        <v>0</v>
      </c>
      <c r="N13" s="38">
        <f>SUMIFS('2026 FNDR'!X$4:X$518,'2026 FNDR'!$B$4:$B$518,$B$11,'2026 FNDR'!$C$4:$C$518,$C13)</f>
        <v>0</v>
      </c>
      <c r="O13" s="142">
        <f>SUMIFS('2026 FNDR'!Y$4:Y$518,'2026 FNDR'!$B$4:$B$518,$B$11,'2026 FNDR'!$C$4:$C$518,$C13)</f>
        <v>0</v>
      </c>
      <c r="P13" s="38">
        <f>SUMIFS('2026 FNDR'!Z$4:Z$518,'2026 FNDR'!$B$4:$B$518,$B$11,'2026 FNDR'!$C$4:$C$518,$C13)</f>
        <v>0</v>
      </c>
      <c r="Q13" s="38">
        <f>SUMIFS('2026 FNDR'!AA$4:AA$518,'2026 FNDR'!$B$4:$B$518,$B$11,'2026 FNDR'!$C$4:$C$518,$C13)</f>
        <v>0</v>
      </c>
      <c r="R13" s="38">
        <f>SUMIFS('2026 FNDR'!AB$4:AB$245,'2026 FNDR'!$B$4:$B$245,$B$11,'2026 FNDR'!$C$4:$C$245,$C13)</f>
        <v>0</v>
      </c>
      <c r="S13" s="38">
        <f>SUMIFS('2026 FNDR'!AC$4:AC$518,'2026 FNDR'!$B$4:$B$518,$B$11,'2026 FNDR'!$C$4:$C$518,$C13)</f>
        <v>0</v>
      </c>
      <c r="T13" s="142">
        <f t="shared" si="4"/>
        <v>0</v>
      </c>
      <c r="U13" s="22">
        <f t="shared" si="5"/>
        <v>0</v>
      </c>
    </row>
    <row r="14" spans="1:21" ht="13.5" customHeight="1">
      <c r="B14" s="118"/>
      <c r="C14" s="121" t="s">
        <v>27</v>
      </c>
      <c r="D14" s="225" t="s">
        <v>35</v>
      </c>
      <c r="E14" s="25">
        <v>8759015</v>
      </c>
      <c r="F14" s="25">
        <v>7102179</v>
      </c>
      <c r="G14" s="22">
        <f>SUMIFS('2026 FNDR'!$P$5:$P$419,'2026 FNDR'!$B$5:$B$419,$B$11,'2026 FNDR'!$C$5:$C$419,'2026 RESUMEN'!C14)</f>
        <v>5333520</v>
      </c>
      <c r="H14" s="38">
        <f>SUMIFS('2026 FNDR'!R$4:R$419,'2026 FNDR'!$B$4:$B$419,$B$11,'2026 FNDR'!$C$4:$C$419,$C$14)</f>
        <v>0</v>
      </c>
      <c r="I14" s="38">
        <f>SUMIFS('2026 FNDR'!S$5:S$518,'2026 FNDR'!$B$5:$B$518,$B$11,'2026 FNDR'!$C$5:$C$518,$C14)</f>
        <v>609099.26300000004</v>
      </c>
      <c r="J14" s="38">
        <f>SUMIFS('2026 FNDR'!T$5:T$314,'2026 FNDR'!$B$5:$B$314,$B$11,'2026 FNDR'!$C$5:$C$314,$C14)</f>
        <v>0</v>
      </c>
      <c r="K14" s="38">
        <f>SUMIFS('2026 FNDR'!U$4:U$145,'2026 FNDR'!$B$4:$B$145,$B$11,'2026 FNDR'!$C$4:$C$145,$C$14)</f>
        <v>0</v>
      </c>
      <c r="L14" s="38">
        <f>SUMIFS('2026 FNDR'!V$4:V$518,'2026 FNDR'!$B$4:$B$518,$B$11,'2026 FNDR'!$C$4:$C$518,$C14)</f>
        <v>0</v>
      </c>
      <c r="M14" s="38">
        <f>SUMIFS('2026 FNDR'!W$4:W$518,'2026 FNDR'!$B$4:$B$518,$B$11,'2026 FNDR'!$C$4:$C$518,$C14)</f>
        <v>0</v>
      </c>
      <c r="N14" s="38">
        <f>SUMIFS('2026 FNDR'!X$4:X$518,'2026 FNDR'!$B$4:$B$518,$B$11,'2026 FNDR'!$C$4:$C$518,$C14)</f>
        <v>0</v>
      </c>
      <c r="O14" s="142">
        <f>SUMIFS('2026 FNDR'!Y$4:Y$518,'2026 FNDR'!$B$4:$B$518,$B$11,'2026 FNDR'!$C$4:$C$518,$C14)</f>
        <v>0</v>
      </c>
      <c r="P14" s="38">
        <f>SUMIFS('2026 FNDR'!Z$4:Z$518,'2026 FNDR'!$B$4:$B$518,$B$11,'2026 FNDR'!$C$4:$C$518,$C14)</f>
        <v>0</v>
      </c>
      <c r="Q14" s="38">
        <f>SUMIFS('2026 FNDR'!AA$4:AA$518,'2026 FNDR'!$B$4:$B$518,$B$11,'2026 FNDR'!$C$4:$C$518,$C14)</f>
        <v>0</v>
      </c>
      <c r="R14" s="38">
        <f>SUMIFS('2026 FNDR'!AB$4:AB$245,'2026 FNDR'!$B$4:$B$245,$B$11,'2026 FNDR'!$C$4:$C$245,$C14)</f>
        <v>0</v>
      </c>
      <c r="S14" s="38">
        <f>SUMIFS('2026 FNDR'!AC$4:AC$518,'2026 FNDR'!$B$4:$B$518,$B$11,'2026 FNDR'!$C$4:$C$518,$C14)</f>
        <v>0</v>
      </c>
      <c r="T14" s="142">
        <f t="shared" si="4"/>
        <v>609099.26300000004</v>
      </c>
      <c r="U14" s="22">
        <f t="shared" si="5"/>
        <v>6493079.7369999997</v>
      </c>
    </row>
    <row r="15" spans="1:21" ht="13.5" customHeight="1">
      <c r="B15" s="119"/>
      <c r="C15" s="121" t="s">
        <v>36</v>
      </c>
      <c r="D15" s="224" t="s">
        <v>37</v>
      </c>
      <c r="E15" s="25"/>
      <c r="F15" s="345">
        <v>0</v>
      </c>
      <c r="G15" s="22">
        <f>SUMIFS('2026 FNDR'!$P$5:$P$419,'2026 FNDR'!$B$5:$B$419,$B$11,'2026 FNDR'!$C$5:$C$419,'2026 RESUMEN'!C15)</f>
        <v>0</v>
      </c>
      <c r="H15" s="38">
        <f>SUMIFS('2026 FNDR'!R$4:R$419,'2026 FNDR'!$B$4:$B$419,$B$11,'2026 FNDR'!$C$4:$C$419,$C$15)</f>
        <v>0</v>
      </c>
      <c r="I15" s="38">
        <f>SUMIFS('2026 FNDR'!S$5:S$518,'2026 FNDR'!$B$5:$B$518,$B$11,'2026 FNDR'!$C$5:$C$518,$C15)</f>
        <v>0</v>
      </c>
      <c r="J15" s="38">
        <f>SUMIFS('2026 FNDR'!T$5:T$314,'2026 FNDR'!$B$5:$B$314,$B$11,'2026 FNDR'!$C$5:$C$314,$C15)</f>
        <v>0</v>
      </c>
      <c r="K15" s="38">
        <f>SUMIFS('2026 FNDR'!U$4:U$153,'2026 FNDR'!$B$4:$B$153,$B$11,'2026 FNDR'!$C$4:$C$153,$C$15)</f>
        <v>0</v>
      </c>
      <c r="L15" s="38">
        <f>SUMIFS('2026 FNDR'!V$4:V$518,'2026 FNDR'!$B$4:$B$518,$B$11,'2026 FNDR'!$C$4:$C$518,$C15)</f>
        <v>0</v>
      </c>
      <c r="M15" s="38">
        <f>SUMIFS('2026 FNDR'!W$4:W$518,'2026 FNDR'!$B$4:$B$518,$B$11,'2026 FNDR'!$C$4:$C$518,$C15)</f>
        <v>0</v>
      </c>
      <c r="N15" s="38">
        <f>SUMIFS('2026 FNDR'!X$4:X$518,'2026 FNDR'!$B$4:$B$518,$B$11,'2026 FNDR'!$C$4:$C$518,$C15)</f>
        <v>0</v>
      </c>
      <c r="O15" s="142">
        <f>SUMIFS('2026 FNDR'!Y$4:Y$518,'2026 FNDR'!$B$4:$B$518,$B$11,'2026 FNDR'!$C$4:$C$518,$C15)</f>
        <v>0</v>
      </c>
      <c r="P15" s="38">
        <f>SUMIFS('2026 FNDR'!Z$4:Z$518,'2026 FNDR'!$B$4:$B$518,$B$11,'2026 FNDR'!$C$4:$C$518,$C15)</f>
        <v>0</v>
      </c>
      <c r="Q15" s="38">
        <f>SUMIFS('2026 FNDR'!AA$4:AA$518,'2026 FNDR'!$B$4:$B$518,$B$11,'2026 FNDR'!$C$4:$C$518,$C15)</f>
        <v>0</v>
      </c>
      <c r="R15" s="38">
        <f>SUMIFS('2026 FNDR'!AB$4:AB$245,'2026 FNDR'!$B$4:$B$245,$B$11,'2026 FNDR'!$C$4:$C$245,$C15)</f>
        <v>0</v>
      </c>
      <c r="S15" s="38">
        <f>SUMIFS('2026 FNDR'!AC$4:AC$518,'2026 FNDR'!$B$4:$B$518,$B$11,'2026 FNDR'!$C$4:$C$518,$C15)</f>
        <v>0</v>
      </c>
      <c r="T15" s="142">
        <f t="shared" si="4"/>
        <v>0</v>
      </c>
      <c r="U15" s="22">
        <f t="shared" si="5"/>
        <v>0</v>
      </c>
    </row>
    <row r="16" spans="1:21" ht="13.5" customHeight="1">
      <c r="B16" s="119"/>
      <c r="C16" s="121" t="s">
        <v>38</v>
      </c>
      <c r="D16" s="224" t="s">
        <v>39</v>
      </c>
      <c r="E16" s="25">
        <v>4146895</v>
      </c>
      <c r="F16" s="25">
        <v>4146895</v>
      </c>
      <c r="G16" s="22">
        <f>SUMIFS('2026 FNDR'!$P$5:$P$419,'2026 FNDR'!$B$5:$B$419,$B$11,'2026 FNDR'!$C$5:$C$419,'2026 RESUMEN'!C16)</f>
        <v>1026769</v>
      </c>
      <c r="H16" s="38">
        <f>SUMIFS('2026 FNDR'!R$4:R$419,'2026 FNDR'!$B$4:$B$419,$B$11,'2026 FNDR'!$C$4:$C$419,$C$16)</f>
        <v>0</v>
      </c>
      <c r="I16" s="38">
        <f>SUMIFS('2026 FNDR'!S$5:S$518,'2026 FNDR'!$B$5:$B$518,$B$11,'2026 FNDR'!$C$5:$C$518,$C16)</f>
        <v>340632</v>
      </c>
      <c r="J16" s="38">
        <f>SUMIFS('2026 FNDR'!T$5:T$314,'2026 FNDR'!$B$5:$B$314,$B$11,'2026 FNDR'!$C$5:$C$314,$C16)</f>
        <v>3462.15</v>
      </c>
      <c r="K16" s="38">
        <f>SUMIFS('2026 FNDR'!U$4:U$153,'2026 FNDR'!$B$4:$B$153,$B$11,'2026 FNDR'!$C$4:$C$153,$C$16)</f>
        <v>0</v>
      </c>
      <c r="L16" s="38">
        <f>SUMIFS('2026 FNDR'!V$4:V$518,'2026 FNDR'!$B$4:$B$518,$B$11,'2026 FNDR'!$C$4:$C$518,$C16)</f>
        <v>0</v>
      </c>
      <c r="M16" s="38">
        <f>SUMIFS('2026 FNDR'!W$4:W$518,'2026 FNDR'!$B$4:$B$518,$B$11,'2026 FNDR'!$C$4:$C$518,$C16)</f>
        <v>0</v>
      </c>
      <c r="N16" s="38">
        <f>SUMIFS('2026 FNDR'!X$4:X$518,'2026 FNDR'!$B$4:$B$518,$B$11,'2026 FNDR'!$C$4:$C$518,$C16)</f>
        <v>0</v>
      </c>
      <c r="O16" s="142">
        <f>SUMIFS('2026 FNDR'!Y$4:Y$518,'2026 FNDR'!$B$4:$B$518,$B$11,'2026 FNDR'!$C$4:$C$518,$C16)</f>
        <v>0</v>
      </c>
      <c r="P16" s="38">
        <f>SUMIFS('2026 FNDR'!Z$4:Z$518,'2026 FNDR'!$B$4:$B$518,$B$11,'2026 FNDR'!$C$4:$C$518,$C16)</f>
        <v>0</v>
      </c>
      <c r="Q16" s="38">
        <f>SUMIFS('2026 FNDR'!AA$4:AA$518,'2026 FNDR'!$B$4:$B$518,$B$11,'2026 FNDR'!$C$4:$C$518,$C16)</f>
        <v>0</v>
      </c>
      <c r="R16" s="38">
        <f>SUMIFS('2026 FNDR'!AB$4:AB$261,'2026 FNDR'!$B$4:$B$261,$B$11,'2026 FNDR'!$C$4:$C$261,$C16)</f>
        <v>0</v>
      </c>
      <c r="S16" s="38">
        <f>SUMIFS('2026 FNDR'!AC$4:AC$518,'2026 FNDR'!$B$4:$B$518,$B$11,'2026 FNDR'!$C$4:$C$518,$C16)</f>
        <v>0</v>
      </c>
      <c r="T16" s="142">
        <f t="shared" si="4"/>
        <v>344094.15</v>
      </c>
      <c r="U16" s="22">
        <f t="shared" si="5"/>
        <v>3802800.85</v>
      </c>
    </row>
    <row r="17" spans="2:21" ht="13.5" customHeight="1">
      <c r="B17" s="119"/>
      <c r="C17" s="121" t="s">
        <v>40</v>
      </c>
      <c r="D17" s="224" t="s">
        <v>41</v>
      </c>
      <c r="E17" s="135">
        <v>5000</v>
      </c>
      <c r="F17" s="25">
        <v>5000</v>
      </c>
      <c r="G17" s="22">
        <f>SUMIFS('2026 FNDR'!$P$5:$P$419,'2026 FNDR'!$B$5:$B$419,$B$11,'2026 FNDR'!$C$5:$C$419,'2026 RESUMEN'!C17)</f>
        <v>0</v>
      </c>
      <c r="H17" s="38">
        <f>SUMIFS('2026 FNDR'!R$4:R$419,'2026 FNDR'!$B$4:$B$419,$B$11,'2026 FNDR'!$C$4:$C$419,$C$17)</f>
        <v>0</v>
      </c>
      <c r="I17" s="38">
        <f>SUMIFS('2026 FNDR'!S$5:S$518,'2026 FNDR'!$B$5:$B$518,$B$11,'2026 FNDR'!$C$5:$C$518,$C17)</f>
        <v>0</v>
      </c>
      <c r="J17" s="38">
        <f>SUMIFS('2026 FNDR'!T$5:T$314,'2026 FNDR'!$B$5:$B$314,$B$11,'2026 FNDR'!$C$5:$C$314,$C17)</f>
        <v>0</v>
      </c>
      <c r="K17" s="38">
        <f>SUMIFS('2026 FNDR'!U$4:U$153,'2026 FNDR'!$B$4:$B$153,$B$11,'2026 FNDR'!$C$4:$C$153,$C$17)</f>
        <v>0</v>
      </c>
      <c r="L17" s="38">
        <f>SUMIFS('2026 FNDR'!V$4:V$518,'2026 FNDR'!$B$4:$B$518,$B$11,'2026 FNDR'!$C$4:$C$518,$C17)</f>
        <v>0</v>
      </c>
      <c r="M17" s="38">
        <f>SUMIFS('2026 FNDR'!W$4:W$518,'2026 FNDR'!$B$4:$B$518,$B$11,'2026 FNDR'!$C$4:$C$518,$C17)</f>
        <v>0</v>
      </c>
      <c r="N17" s="38">
        <f>SUMIFS('2026 FNDR'!X$4:X$518,'2026 FNDR'!$B$4:$B$518,$B$11,'2026 FNDR'!$C$4:$C$518,$C17)</f>
        <v>0</v>
      </c>
      <c r="O17" s="142">
        <f>SUMIFS('2026 FNDR'!Y$4:Y$518,'2026 FNDR'!$B$4:$B$518,$B$11,'2026 FNDR'!$C$4:$C$518,$C17)</f>
        <v>0</v>
      </c>
      <c r="P17" s="38">
        <f>SUMIFS('2026 FNDR'!Z$4:Z$518,'2026 FNDR'!$B$4:$B$518,$B$11,'2026 FNDR'!$C$4:$C$518,$C17)</f>
        <v>0</v>
      </c>
      <c r="Q17" s="38">
        <f>SUMIFS('2026 FNDR'!AA$4:AA$518,'2026 FNDR'!$B$4:$B$518,$B$11,'2026 FNDR'!$C$4:$C$518,$C17)</f>
        <v>0</v>
      </c>
      <c r="R17" s="38">
        <f>SUMIFS('2026 FNDR'!AB$4:AB$245,'2026 FNDR'!$B$4:$B$245,$B$11,'2026 FNDR'!$C$4:$C$245,$C17)</f>
        <v>0</v>
      </c>
      <c r="S17" s="38">
        <f>SUMIFS('2026 FNDR'!AC$4:AC$518,'2026 FNDR'!$B$4:$B$518,$B$11,'2026 FNDR'!$C$4:$C$518,$C17)</f>
        <v>0</v>
      </c>
      <c r="T17" s="142">
        <f t="shared" si="4"/>
        <v>0</v>
      </c>
      <c r="U17" s="22">
        <f t="shared" si="5"/>
        <v>5000</v>
      </c>
    </row>
    <row r="18" spans="2:21" ht="13.5" customHeight="1">
      <c r="B18" s="119"/>
      <c r="C18" s="121" t="s">
        <v>42</v>
      </c>
      <c r="D18" s="224" t="s">
        <v>43</v>
      </c>
      <c r="E18" s="25"/>
      <c r="F18" s="345">
        <v>0</v>
      </c>
      <c r="G18" s="22">
        <f>SUMIFS('2026 FNDR'!$P$5:$P$419,'2026 FNDR'!$B$5:$B$419,$B$11,'2026 FNDR'!$C$5:$C$419,'2026 RESUMEN'!C18)</f>
        <v>0</v>
      </c>
      <c r="H18" s="38">
        <f>SUMIFS('2026 FNDR'!R$4:R$419,'2026 FNDR'!$B$4:$B$419,$B$11,'2026 FNDR'!$C$4:$C$419,$C$18)</f>
        <v>0</v>
      </c>
      <c r="I18" s="38">
        <f>SUMIFS('2026 FNDR'!S$5:S$518,'2026 FNDR'!$B$5:$B$518,$B$11,'2026 FNDR'!$C$5:$C$518,$C18)</f>
        <v>0</v>
      </c>
      <c r="J18" s="38">
        <f>SUMIFS('2026 FNDR'!T$5:T$314,'2026 FNDR'!$B$5:$B$314,$B$11,'2026 FNDR'!$C$5:$C$314,$C18)</f>
        <v>0</v>
      </c>
      <c r="K18" s="38">
        <f>SUMIFS('2026 FNDR'!U$4:U$153,'2026 FNDR'!$B$4:$B$153,$B$11,'2026 FNDR'!$C$4:$C$153,$C$18)</f>
        <v>0</v>
      </c>
      <c r="L18" s="38">
        <f>SUMIFS('2026 FNDR'!V$4:V$518,'2026 FNDR'!$B$4:$B$518,$B$11,'2026 FNDR'!$C$4:$C$518,$C18)</f>
        <v>0</v>
      </c>
      <c r="M18" s="38">
        <f>SUMIFS('2026 FNDR'!W$4:W$518,'2026 FNDR'!$B$4:$B$518,$B$11,'2026 FNDR'!$C$4:$C$518,$C18)</f>
        <v>0</v>
      </c>
      <c r="N18" s="38">
        <f>SUMIFS('2026 FNDR'!X$4:X$518,'2026 FNDR'!$B$4:$B$518,$B$11,'2026 FNDR'!$C$4:$C$518,$C18)</f>
        <v>0</v>
      </c>
      <c r="O18" s="142">
        <f>SUMIFS('2026 FNDR'!Y$4:Y$518,'2026 FNDR'!$B$4:$B$518,$B$11,'2026 FNDR'!$C$4:$C$518,$C18)</f>
        <v>0</v>
      </c>
      <c r="P18" s="38">
        <f>SUMIFS('2026 FNDR'!Z$4:Z$518,'2026 FNDR'!$B$4:$B$518,$B$11,'2026 FNDR'!$C$4:$C$518,$C18)</f>
        <v>0</v>
      </c>
      <c r="Q18" s="38">
        <f>SUMIFS('2026 FNDR'!AA$4:AA$518,'2026 FNDR'!$B$4:$B$518,$B$11,'2026 FNDR'!$C$4:$C$518,$C18)</f>
        <v>0</v>
      </c>
      <c r="R18" s="38">
        <f>SUMIFS('2026 FNDR'!AB$4:AB$245,'2026 FNDR'!$B$4:$B$245,$B$11,'2026 FNDR'!$C$4:$C$245,$C18)</f>
        <v>0</v>
      </c>
      <c r="S18" s="38">
        <f>SUMIFS('2026 FNDR'!AC$4:AC$518,'2026 FNDR'!$B$4:$B$518,$B$11,'2026 FNDR'!$C$4:$C$518,$C18)</f>
        <v>0</v>
      </c>
      <c r="T18" s="142">
        <f t="shared" si="4"/>
        <v>0</v>
      </c>
      <c r="U18" s="22">
        <f t="shared" si="5"/>
        <v>0</v>
      </c>
    </row>
    <row r="19" spans="2:21" ht="13.5" customHeight="1">
      <c r="B19" s="119"/>
      <c r="C19" s="121" t="s">
        <v>44</v>
      </c>
      <c r="D19" s="224" t="s">
        <v>45</v>
      </c>
      <c r="E19" s="25"/>
      <c r="F19" s="345">
        <v>0</v>
      </c>
      <c r="G19" s="22">
        <f>SUMIFS('2026 FNDR'!$P$5:$P$419,'2026 FNDR'!$B$5:$B$419,$B$11,'2026 FNDR'!$C$5:$C$419,'2026 RESUMEN'!C19)</f>
        <v>0</v>
      </c>
      <c r="H19" s="38">
        <f>SUMIFS('2026 FNDR'!R$4:R$419,'2026 FNDR'!$B$4:$B$419,$B$11,'2026 FNDR'!$C$4:$C$419,$C$19)</f>
        <v>0</v>
      </c>
      <c r="I19" s="38">
        <f>SUMIFS('2026 FNDR'!S$5:S$518,'2026 FNDR'!$B$5:$B$518,$B$11,'2026 FNDR'!$C$5:$C$518,$C19)</f>
        <v>0</v>
      </c>
      <c r="J19" s="38">
        <f>SUMIFS('2026 FNDR'!T$5:T$314,'2026 FNDR'!$B$5:$B$314,$B$11,'2026 FNDR'!$C$5:$C$314,$C19)</f>
        <v>0</v>
      </c>
      <c r="K19" s="38">
        <f>SUMIFS('2026 FNDR'!U$4:U$153,'2026 FNDR'!$B$4:$B$153,$B$11,'2026 FNDR'!$C$4:$C$153,$C$19)</f>
        <v>0</v>
      </c>
      <c r="L19" s="38">
        <f>SUMIFS('2026 FNDR'!V$4:V$518,'2026 FNDR'!$B$4:$B$518,$B$11,'2026 FNDR'!$C$4:$C$518,$C19)</f>
        <v>0</v>
      </c>
      <c r="M19" s="38">
        <f>SUMIFS('2026 FNDR'!W$4:W$518,'2026 FNDR'!$B$4:$B$518,$B$11,'2026 FNDR'!$C$4:$C$518,$C19)</f>
        <v>0</v>
      </c>
      <c r="N19" s="38">
        <f>SUMIFS('2026 FNDR'!X$4:X$518,'2026 FNDR'!$B$4:$B$518,$B$11,'2026 FNDR'!$C$4:$C$518,$C19)</f>
        <v>0</v>
      </c>
      <c r="O19" s="142">
        <f>SUMIFS('2026 FNDR'!Y$4:Y$518,'2026 FNDR'!$B$4:$B$518,$B$11,'2026 FNDR'!$C$4:$C$518,$C19)</f>
        <v>0</v>
      </c>
      <c r="P19" s="38">
        <f>SUMIFS('2026 FNDR'!Z$4:Z$518,'2026 FNDR'!$B$4:$B$518,$B$11,'2026 FNDR'!$C$4:$C$518,$C19)</f>
        <v>0</v>
      </c>
      <c r="Q19" s="38">
        <f>SUMIFS('2026 FNDR'!AA$4:AA$518,'2026 FNDR'!$B$4:$B$518,$B$11,'2026 FNDR'!$C$4:$C$518,$C19)</f>
        <v>0</v>
      </c>
      <c r="R19" s="38">
        <f>SUMIFS('2026 FNDR'!AB$4:AB$245,'2026 FNDR'!$B$4:$B$245,$B$11,'2026 FNDR'!$C$4:$C$245,$C19)</f>
        <v>0</v>
      </c>
      <c r="S19" s="38">
        <f>SUMIFS('2026 FNDR'!AC$4:AC$518,'2026 FNDR'!$B$4:$B$518,$B$11,'2026 FNDR'!$C$4:$C$518,$C19)</f>
        <v>0</v>
      </c>
      <c r="T19" s="142">
        <f t="shared" si="4"/>
        <v>0</v>
      </c>
      <c r="U19" s="22">
        <f t="shared" si="5"/>
        <v>0</v>
      </c>
    </row>
    <row r="20" spans="2:21" ht="13.5" customHeight="1">
      <c r="B20" s="119"/>
      <c r="C20" s="119"/>
      <c r="D20" s="226"/>
      <c r="E20" s="23"/>
      <c r="F20" s="23"/>
      <c r="G20" s="23"/>
      <c r="H20" s="39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21"/>
    </row>
    <row r="21" spans="2:21" ht="13.5" customHeight="1">
      <c r="B21" s="126">
        <v>31</v>
      </c>
      <c r="C21" s="126"/>
      <c r="D21" s="223" t="s">
        <v>46</v>
      </c>
      <c r="E21" s="41">
        <f>SUM(E22:E24)</f>
        <v>23643918</v>
      </c>
      <c r="F21" s="282">
        <v>20153761</v>
      </c>
      <c r="G21" s="41">
        <f>SUM(G22:G24)</f>
        <v>19713278</v>
      </c>
      <c r="H21" s="41">
        <f>SUM(H22:H24)</f>
        <v>0</v>
      </c>
      <c r="I21" s="41">
        <f t="shared" ref="I21:S21" si="6">SUM(I22:I24)</f>
        <v>0</v>
      </c>
      <c r="J21" s="41">
        <f t="shared" si="6"/>
        <v>1403442.2070000002</v>
      </c>
      <c r="K21" s="41">
        <f t="shared" si="6"/>
        <v>1113304.5519999999</v>
      </c>
      <c r="L21" s="41">
        <f t="shared" si="6"/>
        <v>0</v>
      </c>
      <c r="M21" s="41">
        <f t="shared" si="6"/>
        <v>0</v>
      </c>
      <c r="N21" s="41">
        <f t="shared" si="6"/>
        <v>0</v>
      </c>
      <c r="O21" s="41">
        <f t="shared" si="6"/>
        <v>0</v>
      </c>
      <c r="P21" s="41">
        <f>SUM(P22:P24)</f>
        <v>0</v>
      </c>
      <c r="Q21" s="41">
        <f t="shared" si="6"/>
        <v>0</v>
      </c>
      <c r="R21" s="41">
        <f t="shared" si="6"/>
        <v>0</v>
      </c>
      <c r="S21" s="41">
        <f t="shared" si="6"/>
        <v>0</v>
      </c>
      <c r="T21" s="41">
        <f>SUM(T22:T24)</f>
        <v>2516746.7590000001</v>
      </c>
      <c r="U21" s="20">
        <f>SUM(U22:U24)</f>
        <v>17637014.241</v>
      </c>
    </row>
    <row r="22" spans="2:21" ht="13.5" customHeight="1">
      <c r="B22" s="118"/>
      <c r="C22" s="121" t="s">
        <v>25</v>
      </c>
      <c r="D22" s="224" t="s">
        <v>47</v>
      </c>
      <c r="E22" s="22">
        <v>215500</v>
      </c>
      <c r="F22" s="22">
        <v>215500</v>
      </c>
      <c r="G22" s="22">
        <f>SUMIFS('2026 FNDR'!$P$5:$P$419,'2026 FNDR'!$B$5:$B$419,$B$21,'2026 FNDR'!$C$5:$C$419,'2026 RESUMEN'!C22)</f>
        <v>120000</v>
      </c>
      <c r="H22" s="38">
        <f>SUMIFS('2026 FNDR'!R$4:R$419,'2026 FNDR'!$B$4:$B$419,$B$21,'2026 FNDR'!$C$4:$C$419,$C$22)</f>
        <v>0</v>
      </c>
      <c r="I22" s="38">
        <f>SUMIFS('2026 FNDR'!S$5:S$518,'2026 FNDR'!$B$5:$B$518,$B$21,'2026 FNDR'!$C$5:$C$518,$C22)</f>
        <v>0</v>
      </c>
      <c r="J22" s="38">
        <f>SUMIFS('2026 FNDR'!T$5:T$314,'2026 FNDR'!$B$5:$B$314,$B$21,'2026 FNDR'!$C$5:$C$314,$C22)</f>
        <v>0</v>
      </c>
      <c r="K22" s="38">
        <f>SUMIFS('2026 FNDR'!U$4:U$538,'2026 FNDR'!$B$4:$B$538,$B$21,'2026 FNDR'!$C$4:$C$538,$C$22)</f>
        <v>0</v>
      </c>
      <c r="L22" s="38">
        <f>SUMIFS('2026 FNDR'!V$4:V$518,'2026 FNDR'!$B$4:$B$518,$B$21,'2026 FNDR'!$C$4:$C$518,$C22)</f>
        <v>0</v>
      </c>
      <c r="M22" s="38">
        <f>SUMIFS('2026 FNDR'!W$4:W$245,'2026 FNDR'!$B$4:$B$245,$B$21,'2026 FNDR'!$C$4:$C$245,$C22)</f>
        <v>0</v>
      </c>
      <c r="N22" s="38">
        <f>SUMIFS('2026 FNDR'!X$4:X$518,'2026 FNDR'!$B$4:$B$518,$B$21,'2026 FNDR'!$C$4:$C$518,$C22)</f>
        <v>0</v>
      </c>
      <c r="O22" s="142">
        <f>SUMIFS('2026 FNDR'!Y$4:Y$518,'2026 FNDR'!$B$4:$B$518,$B$21,'2026 FNDR'!$C$4:$C$518,$C22)</f>
        <v>0</v>
      </c>
      <c r="P22" s="38">
        <f>SUMIFS('2026 FNDR'!Z$4:Z$518,'2026 FNDR'!$B$4:$B$518,$B$21,'2026 FNDR'!$C$4:$C$518,$C22)</f>
        <v>0</v>
      </c>
      <c r="Q22" s="38">
        <f>SUMIFS('2026 FNDR'!AA$4:AA$518,'2026 FNDR'!$B$4:$B$518,$B$21,'2026 FNDR'!$C$4:$C$518,$C22)</f>
        <v>0</v>
      </c>
      <c r="R22" s="38">
        <f>SUMIFS('2026 FNDR'!AB$4:AB$245,'2026 FNDR'!$B$4:$B$245,$B$21,'2026 FNDR'!$C$4:$C$245,$C22)</f>
        <v>0</v>
      </c>
      <c r="S22" s="38">
        <f>SUMIFS('2026 FNDR'!AC$4:AC$518,'2026 FNDR'!$B$4:$B$518,$B$21,'2026 FNDR'!$C$4:$C$518,$C22)</f>
        <v>0</v>
      </c>
      <c r="T22" s="142">
        <f>SUMIFS(H22:S22,$H$3:$S$3,"EJECUTADO")</f>
        <v>0</v>
      </c>
      <c r="U22" s="22">
        <f>+F22-T22</f>
        <v>215500</v>
      </c>
    </row>
    <row r="23" spans="2:21" ht="13.5" customHeight="1">
      <c r="B23" s="118"/>
      <c r="C23" s="121" t="s">
        <v>30</v>
      </c>
      <c r="D23" s="225" t="s">
        <v>48</v>
      </c>
      <c r="E23" s="22">
        <v>23428418</v>
      </c>
      <c r="F23" s="22">
        <v>19938261</v>
      </c>
      <c r="G23" s="22">
        <f>SUMIFS('2026 FNDR'!$P$5:$P$419,'2026 FNDR'!$B$5:$B$419,$B$21,'2026 FNDR'!$C$5:$C$419,'2026 RESUMEN'!C23)</f>
        <v>19593278</v>
      </c>
      <c r="H23" s="38">
        <f>SUMIFS('2026 FNDR'!R$4:R$419,'2026 FNDR'!$B$4:$B$419,$B$21,'2026 FNDR'!$C$4:$C$419,$C$23)</f>
        <v>0</v>
      </c>
      <c r="I23" s="38">
        <f>SUMIFS('2026 FNDR'!S$5:S$518,'2026 FNDR'!$B$5:$B$518,$B$21,'2026 FNDR'!$C$5:$C$518,$C23)</f>
        <v>0</v>
      </c>
      <c r="J23" s="38">
        <f>SUMIFS('2026 FNDR'!T$5:T$314,'2026 FNDR'!$B$5:$B$314,$B$21,'2026 FNDR'!$C$5:$C$314,$C23)</f>
        <v>1403442.2070000002</v>
      </c>
      <c r="K23" s="38">
        <f>SUMIFS('2026 FNDR'!U$4:U$538,'2026 FNDR'!$B$4:$B$538,$B$21,'2026 FNDR'!$C$4:$C$538,$C$23)</f>
        <v>1113304.5519999999</v>
      </c>
      <c r="L23" s="38">
        <f>SUMIFS('2026 FNDR'!V$4:V$518,'2026 FNDR'!$B$4:$B$518,$B$21,'2026 FNDR'!$C$4:$C$518,$C23)</f>
        <v>0</v>
      </c>
      <c r="M23" s="38">
        <f>SUMIFS('2026 FNDR'!W$4:W$245,'2026 FNDR'!$B$4:$B$245,$B$21,'2026 FNDR'!$C$4:$C$245,$C23)</f>
        <v>0</v>
      </c>
      <c r="N23" s="38">
        <f>SUMIFS('2026 FNDR'!X$4:X$518,'2026 FNDR'!$B$4:$B$518,$B$21,'2026 FNDR'!$C$4:$C$518,$C23)</f>
        <v>0</v>
      </c>
      <c r="O23" s="142">
        <f>SUMIFS('2026 FNDR'!Y$4:Y$518,'2026 FNDR'!$B$4:$B$518,$B$21,'2026 FNDR'!$C$4:$C$518,$C23)</f>
        <v>0</v>
      </c>
      <c r="P23" s="38">
        <f>SUMIFS('2026 FNDR'!Z$4:Z$518,'2026 FNDR'!$B$4:$B$518,$B$21,'2026 FNDR'!$C$4:$C$518,$C23)</f>
        <v>0</v>
      </c>
      <c r="Q23" s="38">
        <f>SUMIFS('2026 FNDR'!AA$4:AA$518,'2026 FNDR'!$B$4:$B$518,$B$21,'2026 FNDR'!$C$4:$C$518,$C23)</f>
        <v>0</v>
      </c>
      <c r="R23" s="38">
        <f>SUMIFS('2026 FNDR'!AB$4:AB$261,'2026 FNDR'!$B$4:$B$261,$B$21,'2026 FNDR'!$C$4:$C$261,$C23)</f>
        <v>0</v>
      </c>
      <c r="S23" s="38">
        <f>SUMIFS('2026 FNDR'!AC$4:AC$518,'2026 FNDR'!$B$4:$B$518,$B$21,'2026 FNDR'!$C$4:$C$518,$C23)</f>
        <v>0</v>
      </c>
      <c r="T23" s="142">
        <f>SUMIFS(H23:S23,$H$3:$S$3,"EJECUTADO")</f>
        <v>2516746.7590000001</v>
      </c>
      <c r="U23" s="22">
        <f>+F23-T23</f>
        <v>17421514.241</v>
      </c>
    </row>
    <row r="24" spans="2:21" ht="13.5" customHeight="1">
      <c r="B24" s="118"/>
      <c r="C24" s="121" t="s">
        <v>27</v>
      </c>
      <c r="D24" s="225" t="s">
        <v>49</v>
      </c>
      <c r="E24" s="22">
        <v>0</v>
      </c>
      <c r="F24" s="26">
        <v>0</v>
      </c>
      <c r="G24" s="22">
        <f>SUMIFS('2026 FNDR'!$P$5:$P$419,'2026 FNDR'!$B$5:$B$419,$B$21,'2026 FNDR'!$C$5:$C$419,'2026 RESUMEN'!C24)</f>
        <v>0</v>
      </c>
      <c r="H24" s="38">
        <f>SUMIFS('2026 FNDR'!R$4:R$419,'2026 FNDR'!$B$4:$B$419,$B$21,'2026 FNDR'!$C$4:$C$419,$C$24)</f>
        <v>0</v>
      </c>
      <c r="I24" s="38">
        <f>SUMIFS('2026 FNDR'!S$5:S$518,'2026 FNDR'!$B$5:$B$518,$B$21,'2026 FNDR'!$C$5:$C$518,$C24)</f>
        <v>0</v>
      </c>
      <c r="J24" s="38">
        <f>SUMIFS('2026 FNDR'!T$5:T$314,'2026 FNDR'!$B$5:$B$314,$B$21,'2026 FNDR'!$C$5:$C$314,$C24)</f>
        <v>0</v>
      </c>
      <c r="K24" s="38">
        <f>SUMIFS('2026 FNDR'!U$4:U$153,'2026 FNDR'!$B$4:$B$153,$B$21,'2026 FNDR'!$C$4:$C$153,$C$24)</f>
        <v>0</v>
      </c>
      <c r="L24" s="38">
        <f>SUMIFS('2026 FNDR'!V$4:V$518,'2026 FNDR'!$B$4:$B$518,$B$21,'2026 FNDR'!$C$4:$C$518,$C24)</f>
        <v>0</v>
      </c>
      <c r="M24" s="38">
        <f>SUMIFS('2026 FNDR'!W$4:W$245,'2026 FNDR'!$B$4:$B$245,$B$21,'2026 FNDR'!$C$4:$C$245,$C24)</f>
        <v>0</v>
      </c>
      <c r="N24" s="38">
        <f>SUMIFS('2026 FNDR'!X$4:X$518,'2026 FNDR'!$B$4:$B$518,$B$21,'2026 FNDR'!$C$4:$C$518,$C24)</f>
        <v>0</v>
      </c>
      <c r="O24" s="142">
        <f>SUMIFS('2026 FNDR'!Y$4:Y$518,'2026 FNDR'!$B$4:$B$518,$B$21,'2026 FNDR'!$C$4:$C$518,$C24)</f>
        <v>0</v>
      </c>
      <c r="P24" s="38">
        <f>SUMIFS('2026 FNDR'!Z$4:Z$518,'2026 FNDR'!$B$4:$B$518,$B$21,'2026 FNDR'!$C$4:$C$518,$C24)</f>
        <v>0</v>
      </c>
      <c r="Q24" s="38">
        <f>SUMIFS('2026 FNDR'!AA$4:AA$518,'2026 FNDR'!$B$4:$B$518,$B$21,'2026 FNDR'!$C$4:$C$518,$C24)</f>
        <v>0</v>
      </c>
      <c r="R24" s="38">
        <f>SUMIFS('2026 FNDR'!AB$4:AB$245,'2026 FNDR'!$B$4:$B$245,$B$21,'2026 FNDR'!$C$4:$C$245,$C24)</f>
        <v>0</v>
      </c>
      <c r="S24" s="38">
        <f>SUMIFS('2026 FNDR'!AC$4:AC$518,'2026 FNDR'!$B$4:$B$518,$B$21,'2026 FNDR'!$C$4:$C$518,$C24)</f>
        <v>0</v>
      </c>
      <c r="T24" s="142">
        <f>SUMIFS(H24:S24,$H$3:$S$3,"EJECUTADO")</f>
        <v>0</v>
      </c>
      <c r="U24" s="22">
        <f>+F24-T24</f>
        <v>0</v>
      </c>
    </row>
    <row r="25" spans="2:21" ht="13.5" customHeight="1">
      <c r="B25" s="119"/>
      <c r="C25" s="121"/>
      <c r="D25" s="225"/>
      <c r="E25" s="22"/>
      <c r="F25" s="26"/>
      <c r="G25" s="22"/>
      <c r="H25" s="38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22"/>
    </row>
    <row r="26" spans="2:21" ht="13.5" customHeight="1">
      <c r="B26" s="126">
        <v>32</v>
      </c>
      <c r="C26" s="128"/>
      <c r="D26" s="223" t="s">
        <v>50</v>
      </c>
      <c r="E26" s="41">
        <f>SUM(E27:E29)</f>
        <v>0</v>
      </c>
      <c r="F26" s="283">
        <v>0</v>
      </c>
      <c r="G26" s="41">
        <f>SUM(G27:G29)</f>
        <v>0</v>
      </c>
      <c r="H26" s="41">
        <f t="shared" ref="H26:S26" si="7">SUM(H27:H29)</f>
        <v>0</v>
      </c>
      <c r="I26" s="41">
        <f>SUM(I27:I29)</f>
        <v>0</v>
      </c>
      <c r="J26" s="41">
        <f t="shared" si="7"/>
        <v>0</v>
      </c>
      <c r="K26" s="41">
        <f>SUM(K27:K29)</f>
        <v>0</v>
      </c>
      <c r="L26" s="41">
        <f t="shared" si="7"/>
        <v>0</v>
      </c>
      <c r="M26" s="41">
        <f t="shared" si="7"/>
        <v>0</v>
      </c>
      <c r="N26" s="41">
        <f t="shared" si="7"/>
        <v>0</v>
      </c>
      <c r="O26" s="41">
        <f t="shared" si="7"/>
        <v>0</v>
      </c>
      <c r="P26" s="41">
        <f>SUM(P27:P29)</f>
        <v>0</v>
      </c>
      <c r="Q26" s="41">
        <f t="shared" si="7"/>
        <v>0</v>
      </c>
      <c r="R26" s="41">
        <f t="shared" si="7"/>
        <v>0</v>
      </c>
      <c r="S26" s="41">
        <f t="shared" si="7"/>
        <v>0</v>
      </c>
      <c r="T26" s="41">
        <f>SUM(T27:T28)</f>
        <v>0</v>
      </c>
      <c r="U26" s="20">
        <f>SUM(U27:U29)</f>
        <v>0</v>
      </c>
    </row>
    <row r="27" spans="2:21" ht="13.5" customHeight="1">
      <c r="B27" s="118"/>
      <c r="C27" s="121" t="s">
        <v>40</v>
      </c>
      <c r="D27" s="225" t="s">
        <v>50</v>
      </c>
      <c r="E27" s="22">
        <v>0</v>
      </c>
      <c r="F27" s="26">
        <v>0</v>
      </c>
      <c r="G27" s="22"/>
      <c r="H27" s="38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v>0</v>
      </c>
      <c r="T27" s="142">
        <f>SUMIFS(H27:S27,$H$3:$S$3,"EJECUTADO")</f>
        <v>0</v>
      </c>
      <c r="U27" s="22">
        <f>+F27-T27</f>
        <v>0</v>
      </c>
    </row>
    <row r="28" spans="2:21" ht="27" customHeight="1">
      <c r="B28" s="118"/>
      <c r="C28" s="121"/>
      <c r="D28" s="225" t="s">
        <v>51</v>
      </c>
      <c r="E28" s="22">
        <v>0</v>
      </c>
      <c r="F28" s="26">
        <v>0</v>
      </c>
      <c r="G28" s="22">
        <v>0</v>
      </c>
      <c r="H28" s="38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42">
        <v>0</v>
      </c>
      <c r="P28" s="142">
        <v>0</v>
      </c>
      <c r="Q28" s="142">
        <v>0</v>
      </c>
      <c r="R28" s="142">
        <v>0</v>
      </c>
      <c r="S28" s="142">
        <v>0</v>
      </c>
      <c r="T28" s="142">
        <f>SUMIFS(H28:S28,$H$3:$S$3,"EJECUTADO")</f>
        <v>0</v>
      </c>
      <c r="U28" s="22">
        <f>+F28-T28</f>
        <v>0</v>
      </c>
    </row>
    <row r="29" spans="2:21" ht="13.5" customHeight="1">
      <c r="B29" s="118"/>
      <c r="C29" s="121"/>
      <c r="D29" s="225"/>
      <c r="E29" s="22"/>
      <c r="F29" s="26"/>
      <c r="G29" s="22"/>
      <c r="H29" s="38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22">
        <f>+F29-T29</f>
        <v>0</v>
      </c>
    </row>
    <row r="30" spans="2:21" ht="13.5" customHeight="1">
      <c r="B30" s="118"/>
      <c r="C30" s="121"/>
      <c r="D30" s="225"/>
      <c r="E30" s="26"/>
      <c r="F30" s="26"/>
      <c r="G30" s="26"/>
      <c r="H30" s="40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22"/>
    </row>
    <row r="31" spans="2:21" ht="13.5" customHeight="1">
      <c r="B31" s="126">
        <v>33</v>
      </c>
      <c r="C31" s="128"/>
      <c r="D31" s="223" t="s">
        <v>52</v>
      </c>
      <c r="E31" s="43">
        <f>E34+E32</f>
        <v>41252550</v>
      </c>
      <c r="F31" s="282">
        <v>42930736</v>
      </c>
      <c r="G31" s="43">
        <f>G32+G34+G33</f>
        <v>40696880</v>
      </c>
      <c r="H31" s="43">
        <f>SUM(H32:H34)</f>
        <v>0</v>
      </c>
      <c r="I31" s="41">
        <f t="shared" ref="I31:R31" si="8">SUM(I32:I34)</f>
        <v>6446010.8619999997</v>
      </c>
      <c r="J31" s="41">
        <f t="shared" si="8"/>
        <v>517941.04100000003</v>
      </c>
      <c r="K31" s="41">
        <f>SUM(K32:K34)</f>
        <v>538877.23600000003</v>
      </c>
      <c r="L31" s="41">
        <f t="shared" si="8"/>
        <v>0</v>
      </c>
      <c r="M31" s="41">
        <f>SUM(M32:M34)</f>
        <v>0</v>
      </c>
      <c r="N31" s="41">
        <f t="shared" si="8"/>
        <v>0</v>
      </c>
      <c r="O31" s="41">
        <f t="shared" si="8"/>
        <v>0</v>
      </c>
      <c r="P31" s="41">
        <f>SUM(P32:P34)</f>
        <v>0</v>
      </c>
      <c r="Q31" s="41">
        <f t="shared" si="8"/>
        <v>0</v>
      </c>
      <c r="R31" s="41">
        <f t="shared" si="8"/>
        <v>0</v>
      </c>
      <c r="S31" s="41">
        <f>SUM(S32:S34)</f>
        <v>0</v>
      </c>
      <c r="T31" s="41">
        <f>+T34+T32+T33</f>
        <v>7502829.1389999995</v>
      </c>
      <c r="U31" s="20">
        <f>+U34+U32+U33</f>
        <v>35427906.861000001</v>
      </c>
    </row>
    <row r="32" spans="2:21" ht="13.5" customHeight="1">
      <c r="B32" s="118"/>
      <c r="C32" s="121" t="s">
        <v>25</v>
      </c>
      <c r="D32" s="225" t="s">
        <v>26</v>
      </c>
      <c r="E32" s="22">
        <v>10492994</v>
      </c>
      <c r="F32" s="22">
        <v>10559921</v>
      </c>
      <c r="G32" s="22">
        <f>SUMIFS('2026 FNDR'!$P$5:$P$419,'2026 FNDR'!$B$5:$B$419,$B$31,'2026 FNDR'!$C$5:$C$419,'2026 RESUMEN'!C32)</f>
        <v>10558183</v>
      </c>
      <c r="H32" s="38">
        <f>SUMIFS('2026 FNDR'!R$4:R$419,'2026 FNDR'!$B$4:$B$419,$B$31,'2026 FNDR'!$C$4:$C$419,$C$32)</f>
        <v>0</v>
      </c>
      <c r="I32" s="38">
        <f>SUMIFS('2026 FNDR'!S$5:S$518,'2026 FNDR'!$B$5:$B$518,$B$31,'2026 FNDR'!$C$5:$C$518,$C$32)</f>
        <v>5883379.5999999996</v>
      </c>
      <c r="J32" s="38">
        <f>SUMIFS('2026 FNDR'!T$5:T$314,'2026 FNDR'!$B$5:$B$314,$B$31,'2026 FNDR'!$C$5:$C$314,$C32)</f>
        <v>0</v>
      </c>
      <c r="K32" s="38">
        <f>SUMIFS('2026 FNDR'!U$4:U$538,'2026 FNDR'!$B$4:$B$538,$B$31,'2026 FNDR'!$C$4:$C$538,$C$32)</f>
        <v>0</v>
      </c>
      <c r="L32" s="38">
        <f>SUMIFS('2026 FNDR'!V$4:V$518,'2026 FNDR'!$B$4:$B$518,$B$31,'2026 FNDR'!$C$4:$C$518,$C32)</f>
        <v>0</v>
      </c>
      <c r="M32" s="38">
        <f>SUMIFS('2026 FNDR'!W$4:W$245,'2026 FNDR'!$B$4:$B$245,$B$31,'2026 FNDR'!$C$4:$C$245,$C32)</f>
        <v>0</v>
      </c>
      <c r="N32" s="38">
        <f>SUMIFS('2026 FNDR'!X$4:X$518,'2026 FNDR'!$B$4:$B$518,$B$31,'2026 FNDR'!$C$4:$C$518,$C32)</f>
        <v>0</v>
      </c>
      <c r="O32" s="142">
        <f>SUMIFS('2026 FNDR'!Y$4:Y$518,'2026 FNDR'!$B$4:$B$518,$B$31,'2026 FNDR'!$C$4:$C$518,$C32)</f>
        <v>0</v>
      </c>
      <c r="P32" s="38">
        <f>SUMIFS('2026 FNDR'!Z$4:Z$518,'2026 FNDR'!$B$4:$B$518,$B$31,'2026 FNDR'!$C$4:$C$518,$C32)</f>
        <v>0</v>
      </c>
      <c r="Q32" s="38">
        <f>SUMIFS('2026 FNDR'!AA$4:AA$518,'2026 FNDR'!$B$4:$B$518,$B$31,'2026 FNDR'!$C$4:$C$518,$C32)</f>
        <v>0</v>
      </c>
      <c r="R32" s="38">
        <f>SUMIFS('2026 FNDR'!AB$4:AB$245,'2026 FNDR'!$B$4:$B$245,$B$31,'2026 FNDR'!$C$4:$C$245,$C32)</f>
        <v>0</v>
      </c>
      <c r="S32" s="38">
        <f>SUMIFS('2026 FNDR'!AC$4:AC$518,'2026 FNDR'!$B$4:$B$518,$B$31,'2026 FNDR'!$C$4:$C$518,$C32)</f>
        <v>0</v>
      </c>
      <c r="T32" s="142">
        <f>SUMIFS(H32:S32,$H$3:$S$3,"EJECUTADO")</f>
        <v>5883379.5999999996</v>
      </c>
      <c r="U32" s="22">
        <f>+F32-T32</f>
        <v>4676541.4000000004</v>
      </c>
    </row>
    <row r="33" spans="2:23" ht="13.5" customHeight="1">
      <c r="B33" s="118"/>
      <c r="C33" s="121" t="s">
        <v>30</v>
      </c>
      <c r="D33" s="225" t="s">
        <v>53</v>
      </c>
      <c r="E33" s="22"/>
      <c r="F33" s="26">
        <v>0</v>
      </c>
      <c r="G33" s="22">
        <f>SUMIFS('2026 FNDR'!$P$5:$P$419,'2026 FNDR'!$B$5:$B$419,$B$31,'2026 FNDR'!$C$5:$C$419,'2026 RESUMEN'!C33)</f>
        <v>0</v>
      </c>
      <c r="H33" s="38">
        <f>SUMIFS('2026 FNDR'!R$4:R$419,'2026 FNDR'!$B$4:$B$419,$B$31,'2026 FNDR'!$C$4:$C$419,$C$33)</f>
        <v>0</v>
      </c>
      <c r="I33" s="38">
        <f>SUMIFS('2026 FNDR'!S$5:S$518,'2026 FNDR'!$B$5:$B$518,$B$31,'2026 FNDR'!$C$5:$C$518,$C$33)</f>
        <v>0</v>
      </c>
      <c r="J33" s="38">
        <f>SUMIFS('2026 FNDR'!T$5:T$314,'2026 FNDR'!$B$5:$B$314,$B$31,'2026 FNDR'!$C$5:$C$314,$C33)</f>
        <v>0</v>
      </c>
      <c r="K33" s="38">
        <f>SUMIFS('2026 FNDR'!U$4:U$518,'2026 FNDR'!$B$4:$B$518,$B$31,'2026 FNDR'!$C$4:$C$518,$C$33)</f>
        <v>0</v>
      </c>
      <c r="L33" s="38">
        <f>SUMIFS('2026 FNDR'!V$4:V$518,'2026 FNDR'!$B$4:$B$518,$B$31,'2026 FNDR'!$C$4:$C$518,$C33)</f>
        <v>0</v>
      </c>
      <c r="M33" s="38">
        <f>SUMIFS('2026 FNDR'!W$4:W$245,'2026 FNDR'!$B$4:$B$245,$B$31,'2026 FNDR'!$C$4:$C$245,$C33)</f>
        <v>0</v>
      </c>
      <c r="N33" s="38">
        <f>SUMIFS('2026 FNDR'!X$4:X$518,'2026 FNDR'!$B$4:$B$518,$B$31,'2026 FNDR'!$C$4:$C$518,$C33)</f>
        <v>0</v>
      </c>
      <c r="O33" s="142">
        <f>SUMIFS('2026 FNDR'!Y$4:Y$518,'2026 FNDR'!$B$4:$B$518,$B$31,'2026 FNDR'!$C$4:$C$518,$C33)</f>
        <v>0</v>
      </c>
      <c r="P33" s="38">
        <f>SUMIFS('2026 FNDR'!Z$4:Z$518,'2026 FNDR'!$B$4:$B$518,$B$31,'2026 FNDR'!$C$4:$C$518,$C33)</f>
        <v>0</v>
      </c>
      <c r="Q33" s="38">
        <f>SUMIFS('2026 FNDR'!AA$4:AA$518,'2026 FNDR'!$B$4:$B$518,$B$31,'2026 FNDR'!$C$4:$C$518,$C33)</f>
        <v>0</v>
      </c>
      <c r="R33" s="38">
        <f>SUMIFS('2026 FNDR'!AB$4:AB$245,'2026 FNDR'!$B$4:$B$245,$B$31,'2026 FNDR'!$C$4:$C$245,$C33)</f>
        <v>0</v>
      </c>
      <c r="S33" s="38">
        <f>SUMIFS('2026 FNDR'!AC$4:AC$518,'2026 FNDR'!$B$4:$B$518,$B$31,'2026 FNDR'!$C$4:$C$518,$C33)</f>
        <v>0</v>
      </c>
      <c r="T33" s="142">
        <f>SUMIFS(H33:S33,$H$3:$S$3,"EJECUTADO")</f>
        <v>0</v>
      </c>
      <c r="U33" s="22">
        <f>+F33-T33</f>
        <v>0</v>
      </c>
    </row>
    <row r="34" spans="2:23" ht="13.5" customHeight="1">
      <c r="B34" s="118"/>
      <c r="C34" s="121" t="s">
        <v>27</v>
      </c>
      <c r="D34" s="225" t="s">
        <v>54</v>
      </c>
      <c r="E34" s="22">
        <v>30759556</v>
      </c>
      <c r="F34" s="22">
        <v>32370815</v>
      </c>
      <c r="G34" s="22">
        <f>SUMIFS('2026 FNDR'!$P$5:$P$419,'2026 FNDR'!$B$5:$B$419,$B$31,'2026 FNDR'!$C$5:$C$419,'2026 RESUMEN'!C34)</f>
        <v>30138697</v>
      </c>
      <c r="H34" s="38">
        <f>SUMIFS('2026 FNDR'!R$4:R$153,'2026 FNDR'!$B$4:$B$153,$B$31,'2026 FNDR'!$C$4:$C$153,$C$34)</f>
        <v>0</v>
      </c>
      <c r="I34" s="38">
        <f>SUMIFS('2026 FNDR'!S$5:S$518,'2026 FNDR'!$B$5:$B$518,$B$31,'2026 FNDR'!$C$5:$C$518,$C$34)</f>
        <v>562631.2620000001</v>
      </c>
      <c r="J34" s="38">
        <f>SUMIFS('2026 FNDR'!T$5:T$314,'2026 FNDR'!$B$5:$B$314,$B$31,'2026 FNDR'!$C$5:$C$314,$C34)</f>
        <v>517941.04100000003</v>
      </c>
      <c r="K34" s="38">
        <f>SUMIFS('2026 FNDR'!U$4:U$518,'2026 FNDR'!$B$4:$B$518,$B$31,'2026 FNDR'!$C$4:$C$518,$C$34)</f>
        <v>538877.23600000003</v>
      </c>
      <c r="L34" s="38">
        <f>SUMIFS('2026 FNDR'!V$4:V$518,'2026 FNDR'!$B$4:$B$518,$B$31,'2026 FNDR'!$C$4:$C$518,$C34)</f>
        <v>0</v>
      </c>
      <c r="M34" s="38">
        <f>SUMIFS('2026 FNDR'!W$4:W$245,'2026 FNDR'!$B$4:$B$245,$B$31,'2026 FNDR'!$C$4:$C$245,$C34)</f>
        <v>0</v>
      </c>
      <c r="N34" s="38">
        <f>SUMIFS('2026 FNDR'!X$4:X$518,'2026 FNDR'!$B$4:$B$518,$B$31,'2026 FNDR'!$C$4:$C$518,$C34)</f>
        <v>0</v>
      </c>
      <c r="O34" s="142">
        <f>SUMIFS('2026 FNDR'!Y$4:Y$518,'2026 FNDR'!$B$4:$B$518,$B$31,'2026 FNDR'!$C$4:$C$518,$C34)</f>
        <v>0</v>
      </c>
      <c r="P34" s="38">
        <f>SUMIFS('2026 FNDR'!Z$4:Z$518,'2026 FNDR'!$B$4:$B$518,$B$31,'2026 FNDR'!$C$4:$C$518,$C34)</f>
        <v>0</v>
      </c>
      <c r="Q34" s="38">
        <f>SUMIFS('2026 FNDR'!AA$4:AA$518,'2026 FNDR'!$B$4:$B$518,$B$31,'2026 FNDR'!$C$4:$C$518,$C34)</f>
        <v>0</v>
      </c>
      <c r="R34" s="38">
        <f>SUMIFS('2026 FNDR'!AB$4:AB$261,'2026 FNDR'!$B$4:$B$261,$B$31,'2026 FNDR'!$C$4:$C$261,$C34)</f>
        <v>0</v>
      </c>
      <c r="S34" s="38">
        <f>SUMIFS('2026 FNDR'!AC$4:AC$518,'2026 FNDR'!$B$4:$B$518,$B$31,'2026 FNDR'!$C$4:$C$518,$C34)</f>
        <v>0</v>
      </c>
      <c r="T34" s="142">
        <f>SUMIFS(H34:S34,$H$3:$S$3,"EJECUTADO")</f>
        <v>1619449.5390000001</v>
      </c>
      <c r="U34" s="22">
        <f>+F34-T34</f>
        <v>30751365.460999999</v>
      </c>
    </row>
    <row r="35" spans="2:23" ht="13.5" customHeight="1">
      <c r="B35" s="118"/>
      <c r="C35" s="121"/>
      <c r="D35" s="225"/>
      <c r="E35" s="22"/>
      <c r="F35" s="26"/>
      <c r="G35" s="22"/>
      <c r="H35" s="38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22"/>
    </row>
    <row r="36" spans="2:23" ht="13.5" customHeight="1">
      <c r="B36" s="126">
        <v>34</v>
      </c>
      <c r="C36" s="128"/>
      <c r="D36" s="223" t="s">
        <v>55</v>
      </c>
      <c r="E36" s="43">
        <f>+E37</f>
        <v>0</v>
      </c>
      <c r="F36" s="282">
        <v>4848811</v>
      </c>
      <c r="G36" s="43">
        <f>+G37</f>
        <v>0</v>
      </c>
      <c r="H36" s="43">
        <f>+H37</f>
        <v>13763115.021</v>
      </c>
      <c r="I36" s="43">
        <f>+I37</f>
        <v>0</v>
      </c>
      <c r="J36" s="43">
        <f t="shared" ref="J36:S36" si="9">+J37</f>
        <v>0</v>
      </c>
      <c r="K36" s="43">
        <f t="shared" si="9"/>
        <v>0</v>
      </c>
      <c r="L36" s="43">
        <f t="shared" si="9"/>
        <v>0</v>
      </c>
      <c r="M36" s="43">
        <f t="shared" si="9"/>
        <v>0</v>
      </c>
      <c r="N36" s="43">
        <f t="shared" si="9"/>
        <v>0</v>
      </c>
      <c r="O36" s="41">
        <f t="shared" si="9"/>
        <v>0</v>
      </c>
      <c r="P36" s="43">
        <f t="shared" si="9"/>
        <v>0</v>
      </c>
      <c r="Q36" s="43">
        <f t="shared" si="9"/>
        <v>0</v>
      </c>
      <c r="R36" s="43">
        <f t="shared" si="9"/>
        <v>0</v>
      </c>
      <c r="S36" s="43">
        <f t="shared" si="9"/>
        <v>0</v>
      </c>
      <c r="T36" s="41">
        <f>SUMIFS(H36:S36,$H$3:$S$3,"EJECUTADO")</f>
        <v>13763115.021</v>
      </c>
      <c r="U36" s="20">
        <f>+F36-T36</f>
        <v>-8914304.0209999997</v>
      </c>
    </row>
    <row r="37" spans="2:23" ht="13.5" customHeight="1">
      <c r="B37" s="118"/>
      <c r="C37" s="121" t="s">
        <v>42</v>
      </c>
      <c r="D37" s="225" t="s">
        <v>56</v>
      </c>
      <c r="E37" s="22">
        <v>0</v>
      </c>
      <c r="F37" s="26"/>
      <c r="G37" s="22">
        <f>+F37</f>
        <v>0</v>
      </c>
      <c r="H37" s="38">
        <f>SUMIFS('2026 FNDR'!R$5:R$419,'2026 FNDR'!$B$5:$B$419,$B$36,'2026 FNDR'!$C$5:$C$419,$C$37)</f>
        <v>13763115.021</v>
      </c>
      <c r="I37" s="142">
        <f>SUMIFS('2026 FNDR'!S$4:S$153,'2026 FNDR'!$B$4:$B$153,$B$36,'2026 FNDR'!$C$4:$C$153,$C$37)</f>
        <v>0</v>
      </c>
      <c r="J37" s="142">
        <f>SUMIFS('2026 FNDR'!T$4:T$153,'2026 FNDR'!$B$4:$B$153,$B$36,'2026 FNDR'!$C$4:$C$153,$C$37)</f>
        <v>0</v>
      </c>
      <c r="K37" s="142">
        <f>SUMIFS('2026 FNDR'!U$4:U$518,'2026 FNDR'!$B$4:$B$518,$B$36,'2026 FNDR'!$C$4:$C$518,$C$37)</f>
        <v>0</v>
      </c>
      <c r="L37" s="142">
        <f>SUMIFS('2026 FNDR'!V$4:V$518,'2026 FNDR'!$B$4:$B$518,$B$36,'2026 FNDR'!$C$4:$C$518,$C$37)</f>
        <v>0</v>
      </c>
      <c r="M37" s="142">
        <f>SUMIFS('2026 FNDR'!W$4:W$153,'2026 FNDR'!$B$4:$B$153,$B$36,'2026 FNDR'!$C$4:$C$153,$C$37)</f>
        <v>0</v>
      </c>
      <c r="N37" s="142">
        <f>SUMIFS('2026 FNDR'!X$4:X$518,'2026 FNDR'!$B$4:$B$518,$B$36,'2026 FNDR'!$C$4:$C$518,$C$37)</f>
        <v>0</v>
      </c>
      <c r="O37" s="142">
        <f>SUMIFS('2026 FNDR'!Y$4:Y$518,'2026 FNDR'!$B$4:$B$518,$B$36,'2026 FNDR'!$C$4:$C$518,$C$37)</f>
        <v>0</v>
      </c>
      <c r="P37" s="142">
        <f>SUMIFS('2026 FNDR'!Z$4:Z$518,'2026 FNDR'!$B$4:$B$518,$B$36,'2026 FNDR'!$C$4:$C$518,$C$37)</f>
        <v>0</v>
      </c>
      <c r="Q37" s="142">
        <f>SUMIFS('2026 FNDR'!AA$4:AA$518,'2026 FNDR'!$B$4:$B$518,$B$36,'2026 FNDR'!$C$4:$C$518,$C$37)</f>
        <v>0</v>
      </c>
      <c r="R37" s="142">
        <f>SUMIFS('2026 FNDR'!AB$4:AB$518,'2026 FNDR'!$B$4:$B$518,$B$36,'2026 FNDR'!$C$4:$C$518,$C$37)</f>
        <v>0</v>
      </c>
      <c r="S37" s="142">
        <f>SUMIFS('2026 FNDR'!AC$4:AC$518,'2026 FNDR'!$B$4:$B$518,$B$36,'2026 FNDR'!$C$4:$C$518,$C$37)</f>
        <v>0</v>
      </c>
      <c r="T37" s="145">
        <f>SUMIFS(H37:S37,$H$3:$S$3,"EJECUTADO")</f>
        <v>13763115.021</v>
      </c>
      <c r="U37" s="20"/>
    </row>
    <row r="38" spans="2:23" ht="13.5" customHeight="1">
      <c r="B38" s="118"/>
      <c r="C38" s="121"/>
      <c r="D38" s="225"/>
      <c r="E38" s="26"/>
      <c r="F38" s="26"/>
      <c r="G38" s="26"/>
      <c r="H38" s="40"/>
      <c r="I38" s="142"/>
      <c r="J38" s="142"/>
      <c r="K38" s="142"/>
      <c r="L38" s="142"/>
      <c r="M38" s="142"/>
      <c r="N38" s="142"/>
      <c r="O38" s="210"/>
      <c r="P38" s="142"/>
      <c r="Q38" s="142"/>
      <c r="R38" s="142"/>
      <c r="S38" s="142"/>
      <c r="T38" s="142"/>
      <c r="U38" s="22"/>
    </row>
    <row r="39" spans="2:23" ht="13.5" customHeight="1">
      <c r="B39" s="126">
        <v>35</v>
      </c>
      <c r="C39" s="128"/>
      <c r="D39" s="223" t="s">
        <v>57</v>
      </c>
      <c r="E39" s="43">
        <v>0</v>
      </c>
      <c r="F39" s="283">
        <v>0</v>
      </c>
      <c r="G39" s="43"/>
      <c r="H39" s="43">
        <v>0</v>
      </c>
      <c r="I39" s="41">
        <v>0</v>
      </c>
      <c r="J39" s="41">
        <v>0</v>
      </c>
      <c r="K39" s="41"/>
      <c r="L39" s="41"/>
      <c r="M39" s="41"/>
      <c r="N39" s="41"/>
      <c r="O39" s="209"/>
      <c r="P39" s="41"/>
      <c r="Q39" s="41"/>
      <c r="R39" s="41"/>
      <c r="S39" s="41"/>
      <c r="T39" s="41">
        <f>SUMIFS(H39:S39,$H$3:$S$3,"EJECUTADO")</f>
        <v>0</v>
      </c>
      <c r="U39" s="20">
        <f>+F39-T39</f>
        <v>0</v>
      </c>
    </row>
    <row r="40" spans="2:23" ht="13.5" customHeight="1">
      <c r="B40" s="122"/>
      <c r="C40" s="123"/>
      <c r="D40" s="53" t="s">
        <v>58</v>
      </c>
      <c r="E40" s="44">
        <f>+E21+E26+E31+E39+E36+E6+E11+E5</f>
        <v>97641340</v>
      </c>
      <c r="F40" s="44">
        <f>+F21+F26+F31+F39+F36+F6+F11+F5</f>
        <v>102490171</v>
      </c>
      <c r="G40" s="44">
        <f>+G21+FG1537+G31+G39+G36+G6+G11+G5+G9+G26</f>
        <v>86911427</v>
      </c>
      <c r="H40" s="44">
        <f t="shared" ref="H40:S40" si="10">+H21+H26+H9+H31+H39+H36+H6+H11+H5</f>
        <v>13763115.021</v>
      </c>
      <c r="I40" s="44">
        <f t="shared" si="10"/>
        <v>8279252.125</v>
      </c>
      <c r="J40" s="44">
        <f t="shared" si="10"/>
        <v>1960335.398</v>
      </c>
      <c r="K40" s="44">
        <f t="shared" si="10"/>
        <v>1652181.7879999999</v>
      </c>
      <c r="L40" s="44">
        <f t="shared" si="10"/>
        <v>0</v>
      </c>
      <c r="M40" s="44">
        <f t="shared" si="10"/>
        <v>0</v>
      </c>
      <c r="N40" s="44">
        <f t="shared" si="10"/>
        <v>0</v>
      </c>
      <c r="O40" s="44">
        <f t="shared" si="10"/>
        <v>0</v>
      </c>
      <c r="P40" s="44">
        <f t="shared" si="10"/>
        <v>0</v>
      </c>
      <c r="Q40" s="44">
        <f t="shared" si="10"/>
        <v>0</v>
      </c>
      <c r="R40" s="44">
        <f t="shared" si="10"/>
        <v>0</v>
      </c>
      <c r="S40" s="44">
        <f t="shared" si="10"/>
        <v>0</v>
      </c>
      <c r="T40" s="44">
        <f>+T21+T26+T31+T39+T36+T6+T11+T5+T9</f>
        <v>25654884.331999999</v>
      </c>
      <c r="U40" s="44">
        <f>+U21+U26+U31+U39+U36+U6+U11+U5+U9</f>
        <v>76835286.667999998</v>
      </c>
    </row>
    <row r="41" spans="2:23" ht="13.5" customHeight="1">
      <c r="B41" s="51"/>
      <c r="C41" s="51"/>
      <c r="D41" s="62" t="s">
        <v>59</v>
      </c>
      <c r="E41" s="63">
        <f>+E5+E6+E11+E21+E31</f>
        <v>97641340</v>
      </c>
      <c r="F41" s="63">
        <f>+F5+F6+F9+F11+F21+F31</f>
        <v>97641360</v>
      </c>
      <c r="G41" s="63">
        <f>+G5+G6+G11+G21+G31</f>
        <v>86911427</v>
      </c>
      <c r="H41" s="46">
        <f t="shared" ref="H41:S41" si="11">+H5+H6+H9+H11+H21+H32+H34</f>
        <v>0</v>
      </c>
      <c r="I41" s="46">
        <f t="shared" si="11"/>
        <v>8279252.125</v>
      </c>
      <c r="J41" s="46">
        <f t="shared" si="11"/>
        <v>1960335.398</v>
      </c>
      <c r="K41" s="46">
        <f t="shared" si="11"/>
        <v>1652181.7879999999</v>
      </c>
      <c r="L41" s="46">
        <f t="shared" si="11"/>
        <v>0</v>
      </c>
      <c r="M41" s="46">
        <f t="shared" si="11"/>
        <v>0</v>
      </c>
      <c r="N41" s="46">
        <f t="shared" si="11"/>
        <v>0</v>
      </c>
      <c r="O41" s="46">
        <f t="shared" si="11"/>
        <v>0</v>
      </c>
      <c r="P41" s="46">
        <f t="shared" si="11"/>
        <v>0</v>
      </c>
      <c r="Q41" s="46">
        <f t="shared" si="11"/>
        <v>0</v>
      </c>
      <c r="R41" s="46">
        <f t="shared" si="11"/>
        <v>0</v>
      </c>
      <c r="S41" s="46">
        <f t="shared" si="11"/>
        <v>0</v>
      </c>
      <c r="T41" s="46">
        <f>+T5+T6+T11+T21+T32+T34+T9</f>
        <v>11891769.311000001</v>
      </c>
      <c r="U41" s="27">
        <f>+U5+U6+U11+U21+U9+U32+U34</f>
        <v>85749590.688999996</v>
      </c>
    </row>
    <row r="42" spans="2:23" ht="14.25" customHeight="1">
      <c r="B42" s="51"/>
      <c r="C42" s="51"/>
      <c r="D42" s="54"/>
      <c r="E42" s="34"/>
      <c r="F42" s="28"/>
      <c r="G42" s="29"/>
      <c r="H42" s="196">
        <f>+H40/$F$40</f>
        <v>0.13428717004482313</v>
      </c>
      <c r="I42" s="196">
        <f>+I40/$F$40</f>
        <v>8.0780937764266189E-2</v>
      </c>
      <c r="J42" s="196">
        <f t="shared" ref="J42:S42" si="12">+J40/$F$40</f>
        <v>1.9127057539985958E-2</v>
      </c>
      <c r="K42" s="196">
        <f t="shared" si="12"/>
        <v>1.6120392539885606E-2</v>
      </c>
      <c r="L42" s="196">
        <f t="shared" si="12"/>
        <v>0</v>
      </c>
      <c r="M42" s="196">
        <f t="shared" si="12"/>
        <v>0</v>
      </c>
      <c r="N42" s="196">
        <f t="shared" si="12"/>
        <v>0</v>
      </c>
      <c r="O42" s="196">
        <f t="shared" si="12"/>
        <v>0</v>
      </c>
      <c r="P42" s="196">
        <f t="shared" si="12"/>
        <v>0</v>
      </c>
      <c r="Q42" s="196">
        <f t="shared" si="12"/>
        <v>0</v>
      </c>
      <c r="R42" s="196">
        <f t="shared" si="12"/>
        <v>0</v>
      </c>
      <c r="S42" s="196">
        <f t="shared" si="12"/>
        <v>0</v>
      </c>
      <c r="T42" s="200">
        <f>(T40/F40)</f>
        <v>0.25031555788896087</v>
      </c>
      <c r="U42" s="139"/>
    </row>
    <row r="43" spans="2:23" ht="13.5" hidden="1" customHeight="1">
      <c r="B43" s="51"/>
      <c r="C43" s="51"/>
      <c r="D43" s="54"/>
      <c r="E43" s="34"/>
      <c r="F43" s="28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7" t="s">
        <v>60</v>
      </c>
      <c r="T43" s="30">
        <f>+T40</f>
        <v>25654884.331999999</v>
      </c>
      <c r="U43" s="30">
        <f>+U40</f>
        <v>76835286.667999998</v>
      </c>
    </row>
    <row r="44" spans="2:23" ht="20.25">
      <c r="B44" s="51"/>
      <c r="C44" s="51"/>
      <c r="D44" s="54"/>
      <c r="E44" s="34"/>
      <c r="F44" s="28"/>
      <c r="O44" s="211"/>
      <c r="P44" s="211"/>
      <c r="Q44" s="211"/>
      <c r="R44" s="211"/>
      <c r="S44" s="213" t="s">
        <v>61</v>
      </c>
      <c r="T44" s="199">
        <f>+T43/F40</f>
        <v>0.25031555788896087</v>
      </c>
      <c r="U44" s="31">
        <f>U43/F40</f>
        <v>0.74968444211103913</v>
      </c>
      <c r="W44" s="201"/>
    </row>
    <row r="45" spans="2:23" ht="20.25">
      <c r="B45" s="51"/>
      <c r="C45" s="51"/>
      <c r="D45" s="54"/>
      <c r="E45" s="34"/>
      <c r="F45" s="28"/>
      <c r="O45" s="211"/>
      <c r="P45" s="211"/>
      <c r="Q45" s="211"/>
      <c r="R45" s="211"/>
      <c r="S45" s="213" t="s">
        <v>62</v>
      </c>
      <c r="T45" s="198">
        <f>+T41/F41</f>
        <v>0.12179028754822752</v>
      </c>
      <c r="U45" s="31">
        <f>U41/F41</f>
        <v>0.87820971245177248</v>
      </c>
    </row>
    <row r="46" spans="2:23" ht="13.5" customHeight="1">
      <c r="B46" s="51"/>
      <c r="C46" s="51"/>
      <c r="D46" s="54"/>
      <c r="E46" s="34"/>
      <c r="F46" s="28"/>
      <c r="O46" s="211"/>
      <c r="P46" s="211"/>
      <c r="Q46" s="211"/>
      <c r="R46" s="211"/>
      <c r="S46" s="214" t="s">
        <v>63</v>
      </c>
      <c r="T46" s="47">
        <f>(12/12)</f>
        <v>1</v>
      </c>
      <c r="U46" s="31">
        <f>1/12</f>
        <v>8.3333333333333329E-2</v>
      </c>
    </row>
    <row r="47" spans="2:23" ht="13.5" customHeight="1">
      <c r="B47" s="51"/>
      <c r="C47" s="51"/>
      <c r="D47" s="54"/>
      <c r="E47" s="34"/>
      <c r="F47" s="28"/>
      <c r="O47" s="211"/>
      <c r="P47" s="211"/>
      <c r="Q47" s="211"/>
      <c r="R47" s="211"/>
      <c r="S47" s="215" t="s">
        <v>64</v>
      </c>
      <c r="T47" s="192">
        <f>T44-T46</f>
        <v>-0.74968444211103913</v>
      </c>
      <c r="U47" s="33"/>
    </row>
    <row r="48" spans="2:23" ht="13.5" customHeight="1">
      <c r="B48" s="51"/>
      <c r="C48" s="51"/>
      <c r="D48" s="54"/>
      <c r="E48" s="34"/>
      <c r="F48" s="28"/>
      <c r="O48" s="211"/>
      <c r="P48" s="211"/>
      <c r="Q48" s="211"/>
      <c r="R48" s="211"/>
      <c r="S48" s="215" t="s">
        <v>65</v>
      </c>
      <c r="T48" s="47">
        <f>+IF(+T47&gt;0,+T47,0)</f>
        <v>0</v>
      </c>
      <c r="U48" s="28"/>
    </row>
    <row r="49" spans="2:21" ht="13.5" customHeight="1">
      <c r="B49" s="51"/>
      <c r="C49" s="51"/>
      <c r="D49" s="54"/>
      <c r="E49" s="34"/>
      <c r="F49" s="28"/>
      <c r="O49" s="211"/>
      <c r="P49" s="211"/>
      <c r="Q49" s="211"/>
      <c r="R49" s="211"/>
      <c r="S49" s="215" t="s">
        <v>66</v>
      </c>
      <c r="T49" s="48">
        <f>+IF(+T47&gt;0,0,-T47)</f>
        <v>0.74968444211103913</v>
      </c>
      <c r="U49" s="28"/>
    </row>
    <row r="50" spans="2:21" ht="13.5" customHeight="1">
      <c r="B50" s="51"/>
      <c r="C50" s="51"/>
      <c r="D50" s="54"/>
      <c r="E50" s="34"/>
      <c r="F50" s="28"/>
      <c r="O50" s="211"/>
      <c r="P50" s="211"/>
      <c r="Q50" s="211"/>
      <c r="R50" s="211"/>
      <c r="S50" s="215" t="s">
        <v>67</v>
      </c>
      <c r="T50" s="49">
        <f>+T49*F40</f>
        <v>76835286.667999998</v>
      </c>
      <c r="U50" s="28"/>
    </row>
    <row r="51" spans="2:21" ht="13.5" customHeight="1">
      <c r="B51" s="51"/>
      <c r="C51" s="51"/>
      <c r="D51" s="54"/>
      <c r="E51" s="34"/>
      <c r="F51" s="28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6"/>
      <c r="T51" s="61"/>
      <c r="U51" s="28"/>
    </row>
    <row r="52" spans="2:21" ht="15.75" hidden="1" customHeight="1">
      <c r="B52" s="51"/>
      <c r="C52" s="51"/>
      <c r="D52" s="54"/>
      <c r="E52" s="34"/>
      <c r="F52" s="28"/>
      <c r="H52" s="36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61"/>
      <c r="U52" s="28"/>
    </row>
    <row r="53" spans="2:21" ht="15.75" hidden="1" customHeight="1">
      <c r="B53" s="51"/>
      <c r="C53" s="51"/>
      <c r="D53" s="54"/>
      <c r="E53" s="34"/>
      <c r="F53" s="28"/>
      <c r="H53" s="45" t="str">
        <f t="shared" ref="H53:S53" si="13">H3</f>
        <v>EJECUTADO</v>
      </c>
      <c r="I53" s="45" t="str">
        <f t="shared" si="13"/>
        <v>EJECUTADO</v>
      </c>
      <c r="J53" s="71" t="str">
        <f t="shared" si="13"/>
        <v>EJECUTADO</v>
      </c>
      <c r="K53" s="71" t="str">
        <f t="shared" si="13"/>
        <v>EJECUTADO</v>
      </c>
      <c r="L53" s="71" t="str">
        <f t="shared" si="13"/>
        <v>EJECUTADO</v>
      </c>
      <c r="M53" s="71" t="str">
        <f t="shared" si="13"/>
        <v>EJECUTADO</v>
      </c>
      <c r="N53" s="71" t="str">
        <f t="shared" si="13"/>
        <v>EJECUTADO</v>
      </c>
      <c r="O53" s="71" t="str">
        <f t="shared" si="13"/>
        <v>EJECUTADO</v>
      </c>
      <c r="P53" s="71" t="str">
        <f t="shared" si="13"/>
        <v>EJECUTADO</v>
      </c>
      <c r="Q53" s="71" t="str">
        <f t="shared" si="13"/>
        <v>EJECUTADO</v>
      </c>
      <c r="R53" s="71" t="str">
        <f t="shared" si="13"/>
        <v>EJECUTADO</v>
      </c>
      <c r="S53" s="71" t="str">
        <f t="shared" si="13"/>
        <v>EJECUTADO</v>
      </c>
      <c r="T53" s="61"/>
      <c r="U53" s="28"/>
    </row>
    <row r="54" spans="2:21" ht="15.75" hidden="1" customHeight="1">
      <c r="B54" s="51"/>
      <c r="C54" s="51"/>
      <c r="D54" s="62" t="s">
        <v>68</v>
      </c>
      <c r="E54" s="63">
        <f>E41</f>
        <v>97641340</v>
      </c>
      <c r="F54" s="28"/>
      <c r="H54" s="46">
        <f t="shared" ref="H54:R54" si="14">H41</f>
        <v>0</v>
      </c>
      <c r="I54" s="46">
        <f>I41</f>
        <v>8279252.125</v>
      </c>
      <c r="J54" s="46">
        <f t="shared" si="14"/>
        <v>1960335.398</v>
      </c>
      <c r="K54" s="46">
        <f t="shared" si="14"/>
        <v>1652181.7879999999</v>
      </c>
      <c r="L54" s="46">
        <f t="shared" si="14"/>
        <v>0</v>
      </c>
      <c r="M54" s="46">
        <f t="shared" si="14"/>
        <v>0</v>
      </c>
      <c r="N54" s="46">
        <f t="shared" si="14"/>
        <v>0</v>
      </c>
      <c r="O54" s="46">
        <f t="shared" si="14"/>
        <v>0</v>
      </c>
      <c r="P54" s="46">
        <f t="shared" si="14"/>
        <v>0</v>
      </c>
      <c r="Q54" s="46">
        <f t="shared" si="14"/>
        <v>0</v>
      </c>
      <c r="R54" s="46">
        <f t="shared" si="14"/>
        <v>0</v>
      </c>
      <c r="S54" s="63">
        <f>S41</f>
        <v>0</v>
      </c>
      <c r="T54" s="61"/>
      <c r="U54" s="28"/>
    </row>
    <row r="55" spans="2:21" ht="15.75" hidden="1" customHeight="1">
      <c r="B55" s="51"/>
      <c r="C55" s="51"/>
      <c r="D55" s="64" t="s">
        <v>69</v>
      </c>
      <c r="E55" s="65"/>
      <c r="F55" s="28"/>
      <c r="H55" s="66">
        <f>H54</f>
        <v>0</v>
      </c>
      <c r="I55" s="66">
        <f>I54</f>
        <v>8279252.125</v>
      </c>
      <c r="J55" s="66">
        <f t="shared" ref="J55:Q55" si="15">I55+J54</f>
        <v>10239587.523</v>
      </c>
      <c r="K55" s="66">
        <f t="shared" si="15"/>
        <v>11891769.311000001</v>
      </c>
      <c r="L55" s="66">
        <f t="shared" si="15"/>
        <v>11891769.311000001</v>
      </c>
      <c r="M55" s="66">
        <f>L55+M54</f>
        <v>11891769.311000001</v>
      </c>
      <c r="N55" s="66">
        <f t="shared" si="15"/>
        <v>11891769.311000001</v>
      </c>
      <c r="O55" s="66">
        <f t="shared" si="15"/>
        <v>11891769.311000001</v>
      </c>
      <c r="P55" s="66">
        <f>O55+P54</f>
        <v>11891769.311000001</v>
      </c>
      <c r="Q55" s="66">
        <f t="shared" si="15"/>
        <v>11891769.311000001</v>
      </c>
      <c r="R55" s="66">
        <f>Q55+R54</f>
        <v>11891769.311000001</v>
      </c>
      <c r="S55" s="65">
        <f>R55+S54</f>
        <v>11891769.311000001</v>
      </c>
      <c r="T55" s="61"/>
      <c r="U55" s="28"/>
    </row>
    <row r="56" spans="2:21" ht="15.75" hidden="1" customHeight="1">
      <c r="F56" s="28"/>
      <c r="U56" s="28"/>
    </row>
    <row r="57" spans="2:21" ht="23.25" customHeight="1">
      <c r="F57" s="28"/>
      <c r="H57" s="78" t="s">
        <v>70</v>
      </c>
      <c r="U57" s="28"/>
    </row>
    <row r="58" spans="2:21" ht="15.75" customHeight="1">
      <c r="F58" s="28"/>
      <c r="H58" s="45" t="str">
        <f t="shared" ref="H58:S58" si="16">H3</f>
        <v>EJECUTADO</v>
      </c>
      <c r="I58" s="45" t="str">
        <f t="shared" si="16"/>
        <v>EJECUTADO</v>
      </c>
      <c r="J58" s="45" t="str">
        <f t="shared" si="16"/>
        <v>EJECUTADO</v>
      </c>
      <c r="K58" s="45" t="str">
        <f t="shared" si="16"/>
        <v>EJECUTADO</v>
      </c>
      <c r="L58" s="45" t="str">
        <f t="shared" si="16"/>
        <v>EJECUTADO</v>
      </c>
      <c r="M58" s="45" t="str">
        <f t="shared" si="16"/>
        <v>EJECUTADO</v>
      </c>
      <c r="N58" s="45" t="str">
        <f t="shared" si="16"/>
        <v>EJECUTADO</v>
      </c>
      <c r="O58" s="45" t="str">
        <f t="shared" si="16"/>
        <v>EJECUTADO</v>
      </c>
      <c r="P58" s="45" t="str">
        <f t="shared" si="16"/>
        <v>EJECUTADO</v>
      </c>
      <c r="Q58" s="45" t="str">
        <f t="shared" si="16"/>
        <v>EJECUTADO</v>
      </c>
      <c r="R58" s="45" t="str">
        <f t="shared" si="16"/>
        <v>EJECUTADO</v>
      </c>
      <c r="S58" s="45" t="str">
        <f t="shared" si="16"/>
        <v>EJECUTADO</v>
      </c>
      <c r="T58" s="212"/>
      <c r="U58" s="28"/>
    </row>
    <row r="59" spans="2:21" ht="15.75" customHeight="1">
      <c r="F59" s="212"/>
      <c r="G59" s="213" t="s">
        <v>6</v>
      </c>
      <c r="H59" s="35" t="s">
        <v>10</v>
      </c>
      <c r="I59" s="35" t="s">
        <v>11</v>
      </c>
      <c r="J59" s="35" t="s">
        <v>12</v>
      </c>
      <c r="K59" s="35" t="s">
        <v>13</v>
      </c>
      <c r="L59" s="35" t="s">
        <v>14</v>
      </c>
      <c r="M59" s="35" t="s">
        <v>15</v>
      </c>
      <c r="N59" s="35" t="s">
        <v>16</v>
      </c>
      <c r="O59" s="35" t="s">
        <v>17</v>
      </c>
      <c r="P59" s="35" t="s">
        <v>18</v>
      </c>
      <c r="Q59" s="35" t="s">
        <v>19</v>
      </c>
      <c r="R59" s="35" t="s">
        <v>20</v>
      </c>
      <c r="S59" s="35" t="s">
        <v>21</v>
      </c>
      <c r="T59" s="79" t="s">
        <v>3</v>
      </c>
      <c r="U59" s="28"/>
    </row>
    <row r="60" spans="2:21" ht="15.75" customHeight="1">
      <c r="F60" s="212"/>
      <c r="G60" s="216" t="s">
        <v>46</v>
      </c>
      <c r="H60" s="57">
        <f t="shared" ref="H60:T60" si="17">H21</f>
        <v>0</v>
      </c>
      <c r="I60" s="57">
        <f t="shared" si="17"/>
        <v>0</v>
      </c>
      <c r="J60" s="57">
        <f t="shared" si="17"/>
        <v>1403442.2070000002</v>
      </c>
      <c r="K60" s="57">
        <f t="shared" si="17"/>
        <v>1113304.5519999999</v>
      </c>
      <c r="L60" s="57">
        <f t="shared" si="17"/>
        <v>0</v>
      </c>
      <c r="M60" s="57">
        <f t="shared" si="17"/>
        <v>0</v>
      </c>
      <c r="N60" s="57">
        <f t="shared" si="17"/>
        <v>0</v>
      </c>
      <c r="O60" s="57">
        <f t="shared" si="17"/>
        <v>0</v>
      </c>
      <c r="P60" s="57">
        <f t="shared" si="17"/>
        <v>0</v>
      </c>
      <c r="Q60" s="57">
        <f t="shared" si="17"/>
        <v>0</v>
      </c>
      <c r="R60" s="57">
        <f t="shared" si="17"/>
        <v>0</v>
      </c>
      <c r="S60" s="57">
        <f t="shared" si="17"/>
        <v>0</v>
      </c>
      <c r="T60" s="56">
        <f t="shared" si="17"/>
        <v>2516746.7590000001</v>
      </c>
      <c r="U60" s="28"/>
    </row>
    <row r="61" spans="2:21" ht="15.75" customHeight="1">
      <c r="F61" s="212"/>
      <c r="G61" s="216" t="s">
        <v>32</v>
      </c>
      <c r="H61" s="58">
        <f t="shared" ref="H61:T61" si="18">H11</f>
        <v>0</v>
      </c>
      <c r="I61" s="58">
        <f t="shared" si="18"/>
        <v>949731.26300000004</v>
      </c>
      <c r="J61" s="58">
        <f t="shared" si="18"/>
        <v>3462.15</v>
      </c>
      <c r="K61" s="58">
        <f t="shared" si="18"/>
        <v>0</v>
      </c>
      <c r="L61" s="58">
        <f t="shared" si="18"/>
        <v>0</v>
      </c>
      <c r="M61" s="58">
        <f t="shared" si="18"/>
        <v>0</v>
      </c>
      <c r="N61" s="58">
        <f t="shared" si="18"/>
        <v>0</v>
      </c>
      <c r="O61" s="58">
        <f t="shared" si="18"/>
        <v>0</v>
      </c>
      <c r="P61" s="58">
        <f t="shared" si="18"/>
        <v>0</v>
      </c>
      <c r="Q61" s="58">
        <f t="shared" si="18"/>
        <v>0</v>
      </c>
      <c r="R61" s="58">
        <f t="shared" si="18"/>
        <v>0</v>
      </c>
      <c r="S61" s="58">
        <f t="shared" si="18"/>
        <v>0</v>
      </c>
      <c r="T61" s="56">
        <f t="shared" si="18"/>
        <v>953193.41300000006</v>
      </c>
      <c r="U61" s="28"/>
    </row>
    <row r="62" spans="2:21" ht="15.75" customHeight="1">
      <c r="F62" s="212"/>
      <c r="G62" s="216" t="s">
        <v>52</v>
      </c>
      <c r="H62" s="57">
        <f>H31</f>
        <v>0</v>
      </c>
      <c r="I62" s="57">
        <f t="shared" ref="I62:T62" si="19">I31</f>
        <v>6446010.8619999997</v>
      </c>
      <c r="J62" s="57">
        <f t="shared" si="19"/>
        <v>517941.04100000003</v>
      </c>
      <c r="K62" s="57">
        <f t="shared" si="19"/>
        <v>538877.23600000003</v>
      </c>
      <c r="L62" s="57">
        <f t="shared" si="19"/>
        <v>0</v>
      </c>
      <c r="M62" s="57">
        <f t="shared" si="19"/>
        <v>0</v>
      </c>
      <c r="N62" s="57">
        <f t="shared" si="19"/>
        <v>0</v>
      </c>
      <c r="O62" s="57">
        <f t="shared" si="19"/>
        <v>0</v>
      </c>
      <c r="P62" s="57">
        <f t="shared" si="19"/>
        <v>0</v>
      </c>
      <c r="Q62" s="57">
        <f t="shared" si="19"/>
        <v>0</v>
      </c>
      <c r="R62" s="57">
        <f t="shared" si="19"/>
        <v>0</v>
      </c>
      <c r="S62" s="57">
        <f t="shared" si="19"/>
        <v>0</v>
      </c>
      <c r="T62" s="56">
        <f t="shared" si="19"/>
        <v>7502829.1389999995</v>
      </c>
      <c r="U62" s="28"/>
    </row>
    <row r="63" spans="2:21" ht="15.75" customHeight="1">
      <c r="F63" s="351" t="s">
        <v>29</v>
      </c>
      <c r="G63" s="352"/>
      <c r="H63" s="57">
        <f t="shared" ref="H63:S63" si="20">H9</f>
        <v>0</v>
      </c>
      <c r="I63" s="57">
        <f t="shared" si="20"/>
        <v>0</v>
      </c>
      <c r="J63" s="57">
        <f t="shared" si="20"/>
        <v>0</v>
      </c>
      <c r="K63" s="57">
        <f t="shared" si="20"/>
        <v>0</v>
      </c>
      <c r="L63" s="57">
        <f t="shared" si="20"/>
        <v>0</v>
      </c>
      <c r="M63" s="57">
        <f t="shared" si="20"/>
        <v>0</v>
      </c>
      <c r="N63" s="57">
        <f t="shared" si="20"/>
        <v>0</v>
      </c>
      <c r="O63" s="57">
        <f t="shared" si="20"/>
        <v>0</v>
      </c>
      <c r="P63" s="57">
        <f t="shared" si="20"/>
        <v>0</v>
      </c>
      <c r="Q63" s="57">
        <f t="shared" si="20"/>
        <v>0</v>
      </c>
      <c r="R63" s="57">
        <f t="shared" si="20"/>
        <v>0</v>
      </c>
      <c r="S63" s="57">
        <f t="shared" si="20"/>
        <v>0</v>
      </c>
      <c r="T63" s="56">
        <f>+T9</f>
        <v>0</v>
      </c>
      <c r="U63" s="28"/>
    </row>
    <row r="64" spans="2:21" ht="15.75" customHeight="1">
      <c r="F64" s="212"/>
      <c r="G64" s="216" t="s">
        <v>24</v>
      </c>
      <c r="H64" s="58">
        <f t="shared" ref="H64:T64" si="21">H6</f>
        <v>0</v>
      </c>
      <c r="I64" s="58">
        <f t="shared" si="21"/>
        <v>883510</v>
      </c>
      <c r="J64" s="58">
        <f t="shared" si="21"/>
        <v>35490</v>
      </c>
      <c r="K64" s="58">
        <f t="shared" si="21"/>
        <v>0</v>
      </c>
      <c r="L64" s="58">
        <f t="shared" si="21"/>
        <v>0</v>
      </c>
      <c r="M64" s="58">
        <f t="shared" si="21"/>
        <v>0</v>
      </c>
      <c r="N64" s="58">
        <f t="shared" si="21"/>
        <v>0</v>
      </c>
      <c r="O64" s="58">
        <f t="shared" si="21"/>
        <v>0</v>
      </c>
      <c r="P64" s="58">
        <f t="shared" si="21"/>
        <v>0</v>
      </c>
      <c r="Q64" s="58">
        <f t="shared" si="21"/>
        <v>0</v>
      </c>
      <c r="R64" s="58">
        <f t="shared" si="21"/>
        <v>0</v>
      </c>
      <c r="S64" s="58">
        <f t="shared" si="21"/>
        <v>0</v>
      </c>
      <c r="T64" s="56">
        <f t="shared" si="21"/>
        <v>919000</v>
      </c>
      <c r="U64" s="28"/>
    </row>
    <row r="65" spans="4:23" ht="15.75" customHeight="1">
      <c r="F65" s="212"/>
      <c r="G65" s="216" t="s">
        <v>23</v>
      </c>
      <c r="H65" s="57">
        <f t="shared" ref="H65:T65" si="22">H5</f>
        <v>0</v>
      </c>
      <c r="I65" s="57">
        <f t="shared" si="22"/>
        <v>0</v>
      </c>
      <c r="J65" s="57">
        <f t="shared" si="22"/>
        <v>0</v>
      </c>
      <c r="K65" s="57">
        <f t="shared" si="22"/>
        <v>0</v>
      </c>
      <c r="L65" s="57">
        <f t="shared" si="22"/>
        <v>0</v>
      </c>
      <c r="M65" s="57">
        <f t="shared" si="22"/>
        <v>0</v>
      </c>
      <c r="N65" s="57">
        <f t="shared" si="22"/>
        <v>0</v>
      </c>
      <c r="O65" s="57">
        <f t="shared" si="22"/>
        <v>0</v>
      </c>
      <c r="P65" s="57">
        <f t="shared" si="22"/>
        <v>0</v>
      </c>
      <c r="Q65" s="57">
        <f t="shared" si="22"/>
        <v>0</v>
      </c>
      <c r="R65" s="57">
        <f t="shared" si="22"/>
        <v>0</v>
      </c>
      <c r="S65" s="57">
        <f t="shared" si="22"/>
        <v>0</v>
      </c>
      <c r="T65" s="56">
        <f t="shared" si="22"/>
        <v>0</v>
      </c>
      <c r="U65" s="28"/>
    </row>
    <row r="66" spans="4:23" ht="15.75" customHeight="1">
      <c r="F66" s="351" t="s">
        <v>71</v>
      </c>
      <c r="G66" s="352"/>
      <c r="H66" s="57">
        <f>+H36</f>
        <v>13763115.021</v>
      </c>
      <c r="I66" s="57">
        <f>+I36</f>
        <v>0</v>
      </c>
      <c r="J66" s="57">
        <f t="shared" ref="J66:S66" si="23">+J36</f>
        <v>0</v>
      </c>
      <c r="K66" s="57">
        <f t="shared" si="23"/>
        <v>0</v>
      </c>
      <c r="L66" s="57">
        <f t="shared" si="23"/>
        <v>0</v>
      </c>
      <c r="M66" s="57">
        <f t="shared" si="23"/>
        <v>0</v>
      </c>
      <c r="N66" s="57">
        <f t="shared" si="23"/>
        <v>0</v>
      </c>
      <c r="O66" s="57">
        <f t="shared" si="23"/>
        <v>0</v>
      </c>
      <c r="P66" s="57">
        <f t="shared" si="23"/>
        <v>0</v>
      </c>
      <c r="Q66" s="57">
        <f t="shared" si="23"/>
        <v>0</v>
      </c>
      <c r="R66" s="57">
        <f t="shared" si="23"/>
        <v>0</v>
      </c>
      <c r="S66" s="57">
        <f t="shared" si="23"/>
        <v>0</v>
      </c>
      <c r="T66" s="56">
        <f>T36</f>
        <v>13763115.021</v>
      </c>
      <c r="U66" s="28"/>
    </row>
    <row r="67" spans="4:23" ht="19.5" customHeight="1">
      <c r="F67" s="212"/>
      <c r="G67" s="353" t="s">
        <v>72</v>
      </c>
      <c r="H67" s="353"/>
      <c r="I67" s="353"/>
      <c r="J67" s="353"/>
      <c r="K67" s="353"/>
      <c r="L67" s="353"/>
    </row>
    <row r="68" spans="4:23" ht="18" customHeight="1">
      <c r="H68" s="55"/>
    </row>
    <row r="69" spans="4:23" ht="23.25" customHeight="1">
      <c r="D69" s="78" t="s">
        <v>73</v>
      </c>
      <c r="H69" s="78" t="s">
        <v>74</v>
      </c>
      <c r="N69" s="69"/>
      <c r="O69" s="69"/>
      <c r="P69" s="69"/>
      <c r="Q69" s="69"/>
      <c r="V69" s="78" t="s">
        <v>73</v>
      </c>
    </row>
    <row r="70" spans="4:23" ht="16.5" customHeight="1">
      <c r="D70" s="68"/>
      <c r="E70" s="68"/>
      <c r="H70" s="71" t="str">
        <f t="shared" ref="H70:S70" si="24">H3</f>
        <v>EJECUTADO</v>
      </c>
      <c r="I70" s="71" t="str">
        <f t="shared" si="24"/>
        <v>EJECUTADO</v>
      </c>
      <c r="J70" s="71" t="str">
        <f t="shared" si="24"/>
        <v>EJECUTADO</v>
      </c>
      <c r="K70" s="71" t="str">
        <f t="shared" si="24"/>
        <v>EJECUTADO</v>
      </c>
      <c r="L70" s="71" t="str">
        <f t="shared" si="24"/>
        <v>EJECUTADO</v>
      </c>
      <c r="M70" s="71" t="str">
        <f t="shared" si="24"/>
        <v>EJECUTADO</v>
      </c>
      <c r="N70" s="71" t="str">
        <f t="shared" si="24"/>
        <v>EJECUTADO</v>
      </c>
      <c r="O70" s="71" t="str">
        <f t="shared" si="24"/>
        <v>EJECUTADO</v>
      </c>
      <c r="P70" s="71" t="str">
        <f t="shared" si="24"/>
        <v>EJECUTADO</v>
      </c>
      <c r="Q70" s="71" t="str">
        <f t="shared" si="24"/>
        <v>EJECUTADO</v>
      </c>
      <c r="R70" s="71" t="str">
        <f t="shared" si="24"/>
        <v>EJECUTADO</v>
      </c>
      <c r="S70" s="71" t="str">
        <f t="shared" si="24"/>
        <v>EJECUTADO</v>
      </c>
      <c r="T70" s="71" t="s">
        <v>75</v>
      </c>
      <c r="V70" s="68"/>
      <c r="W70" s="68"/>
    </row>
    <row r="71" spans="4:23" ht="18" customHeight="1">
      <c r="D71" s="231" t="s">
        <v>76</v>
      </c>
      <c r="E71" s="232" t="s">
        <v>77</v>
      </c>
      <c r="H71" s="129">
        <v>46023</v>
      </c>
      <c r="I71" s="129">
        <v>46054</v>
      </c>
      <c r="J71" s="129">
        <v>46082</v>
      </c>
      <c r="K71" s="129">
        <v>46113</v>
      </c>
      <c r="L71" s="129">
        <v>46143</v>
      </c>
      <c r="M71" s="129">
        <v>46174</v>
      </c>
      <c r="N71" s="129">
        <v>46204</v>
      </c>
      <c r="O71" s="129">
        <v>46235</v>
      </c>
      <c r="P71" s="129">
        <v>46266</v>
      </c>
      <c r="Q71" s="129">
        <v>46296</v>
      </c>
      <c r="R71" s="129">
        <v>46327</v>
      </c>
      <c r="S71" s="129">
        <v>46357</v>
      </c>
      <c r="T71" s="99">
        <v>2026</v>
      </c>
      <c r="V71" s="70" t="s">
        <v>76</v>
      </c>
      <c r="W71" s="98" t="s">
        <v>78</v>
      </c>
    </row>
    <row r="72" spans="4:23" ht="18" customHeight="1">
      <c r="D72" s="233" t="s">
        <v>79</v>
      </c>
      <c r="E72" s="234">
        <v>650900</v>
      </c>
      <c r="H72" s="90">
        <f>SUMIFS('2026 FNDR'!$R$4:$R$518,'2026 FNDR'!$G$4:$G$518,'2026 RESUMEN'!D72)</f>
        <v>0</v>
      </c>
      <c r="I72" s="90">
        <f>SUMIFS('2026 FNDR'!$S$5:$S$518,'2026 FNDR'!$G$5:$G$518,'2026 RESUMEN'!D72)+SUMIFS('FRIL 2026'!$J$3:$J$115,'FRIL 2026'!$G$3:$G$115,'2026 RESUMEN'!$D72)</f>
        <v>0</v>
      </c>
      <c r="J72" s="90">
        <f>SUMIFS('2026 FNDR'!$T$5:$T$518,'2026 FNDR'!$G$5:$G$518,'2026 RESUMEN'!D72)+SUMIFS('FRIL 2026'!$K$3:$K$115,'FRIL 2026'!$G$3:$G$115,'2026 RESUMEN'!$D72)</f>
        <v>0</v>
      </c>
      <c r="K72" s="90">
        <f>SUMIFS('2026 FNDR'!$U$4:$U$518,'2026 FNDR'!$G$4:$G$518,'2026 RESUMEN'!D72)+SUMIFS('FRIL 2026'!$L$3:$L$117,'FRIL 2026'!$G$3:$G$117,'2026 RESUMEN'!$D72)</f>
        <v>0</v>
      </c>
      <c r="L72" s="90">
        <f>SUMIFS('2026 FNDR'!$V$4:$V$518,'2026 FNDR'!$G$4:$G$518,'2026 RESUMEN'!D72)+SUMIFS('FRIL 2026'!$M$3:$M$117,'FRIL 2026'!$G$3:$G$117,'2026 RESUMEN'!$D72)</f>
        <v>0</v>
      </c>
      <c r="M72" s="114">
        <f>SUMIFS('2026 FNDR'!$W$4:$W$518,'2026 FNDR'!$G$4:$G$518,'2026 RESUMEN'!D72)+SUMIFS('FRIL 2026'!$N$3:$N$117,'FRIL 2026'!$G$3:$G$117,'2026 RESUMEN'!$D72)</f>
        <v>0</v>
      </c>
      <c r="N72" s="114">
        <f>SUMIFS('2026 FNDR'!$X$4:$X$518,'2026 FNDR'!$G$4:$G$518,'2026 RESUMEN'!D72)+SUMIFS('FRIL 2026'!$O$3:$O$117,'FRIL 2026'!$G$3:$G$117,'2026 RESUMEN'!$D72)</f>
        <v>0</v>
      </c>
      <c r="O72" s="114">
        <f>SUMIFS('2026 FNDR'!$Y$4:$Y$518,'2026 FNDR'!$G$4:$G$518,'2026 RESUMEN'!D72)+SUMIFS('FRIL 2026'!$P$3:$P$117,'FRIL 2026'!$G$3:$G$117,'2026 RESUMEN'!$D72)</f>
        <v>0</v>
      </c>
      <c r="P72" s="114">
        <f>SUMIFS('2026 FNDR'!$Z$4:$Z$518,'2026 FNDR'!$G$4:$G$518,'2026 RESUMEN'!D72)+SUMIFS('FRIL 2026'!$Q$3:$Q$117,'FRIL 2026'!$G$3:$G$117,'2026 RESUMEN'!$D72)</f>
        <v>0</v>
      </c>
      <c r="Q72" s="114">
        <f>SUMIFS('2026 FNDR'!$AA$4:$AA$518,'2026 FNDR'!$G$4:$G$518,'2026 RESUMEN'!D72)+SUMIFS('FRIL 2026'!$R$3:$R$117,'FRIL 2026'!$G$3:$G$117,'2026 RESUMEN'!$D72)</f>
        <v>0</v>
      </c>
      <c r="R72" s="114">
        <f>SUMIFS('2026 FNDR'!$AB$4:$AB$518,'2026 FNDR'!$G$4:$G$518,'2026 RESUMEN'!D72)+SUMIFS('FRIL 2026'!$S$3:$S$117,'FRIL 2026'!$G$3:$G$117,'2026 RESUMEN'!$D72)</f>
        <v>0</v>
      </c>
      <c r="S72" s="114">
        <f>SUMIFS('2026 FNDR'!$AC$5:$AC$518,'2026 FNDR'!$G$5:$G$518,'2026 RESUMEN'!D72)+SUMIFS('FRIL 2026'!$T$3:$T$117,'FRIL 2026'!$G$3:$G$117,'2026 RESUMEN'!D72)</f>
        <v>0</v>
      </c>
      <c r="T72" s="74">
        <f t="shared" ref="T72:T78" si="25">SUMIFS(H72:S72,$H$70:$S$70,"ejecutado")</f>
        <v>0</v>
      </c>
      <c r="V72" s="73" t="s">
        <v>79</v>
      </c>
      <c r="W72" s="93">
        <f>T72</f>
        <v>0</v>
      </c>
    </row>
    <row r="73" spans="4:23" ht="18" customHeight="1">
      <c r="D73" s="233" t="s">
        <v>80</v>
      </c>
      <c r="E73" s="234">
        <v>2706010</v>
      </c>
      <c r="H73" s="90">
        <f>SUMIFS('2026 FNDR'!$R$4:$R$518,'2026 FNDR'!$G$4:$G$518,'2026 RESUMEN'!D73)</f>
        <v>0</v>
      </c>
      <c r="I73" s="90">
        <f>SUMIFS('2026 FNDR'!$S$5:$S$518,'2026 FNDR'!$G$5:$G$518,'2026 RESUMEN'!D73)+SUMIFS('FRIL 2026'!$J$3:$J$115,'FRIL 2026'!$G$3:$G$115,'2026 RESUMEN'!$D73)</f>
        <v>393735.402</v>
      </c>
      <c r="J73" s="90">
        <f>SUMIFS('2026 FNDR'!$T$5:$T$518,'2026 FNDR'!$G$5:$G$518,'2026 RESUMEN'!D73)+SUMIFS('FRIL 2026'!$K$3:$K$115,'FRIL 2026'!$G$3:$G$115,'2026 RESUMEN'!$D73)</f>
        <v>287625.451</v>
      </c>
      <c r="K73" s="90">
        <f>SUMIFS('2026 FNDR'!$U$4:$U$518,'2026 FNDR'!$G$4:$G$518,'2026 RESUMEN'!D73)+SUMIFS('FRIL 2026'!$L$3:$L$117,'FRIL 2026'!$G$3:$G$117,'2026 RESUMEN'!$D73)</f>
        <v>682107.48699999996</v>
      </c>
      <c r="L73" s="90">
        <f>SUMIFS('2026 FNDR'!$V$4:$V$518,'2026 FNDR'!$G$4:$G$518,'2026 RESUMEN'!D73)+SUMIFS('FRIL 2026'!$M$3:$M$117,'FRIL 2026'!$G$3:$G$117,'2026 RESUMEN'!$D73)</f>
        <v>0</v>
      </c>
      <c r="M73" s="114">
        <f>SUMIFS('2026 FNDR'!$W$4:$W$518,'2026 FNDR'!$G$4:$G$518,'2026 RESUMEN'!D73)+SUMIFS('FRIL 2026'!$N$3:$N$117,'FRIL 2026'!$G$3:$G$117,'2026 RESUMEN'!$D73)</f>
        <v>0</v>
      </c>
      <c r="N73" s="114">
        <f>SUMIFS('2026 FNDR'!$X$4:$X$518,'2026 FNDR'!$G$4:$G$518,'2026 RESUMEN'!D73)+SUMIFS('FRIL 2026'!$O$3:$O$117,'FRIL 2026'!$G$3:$G$117,'2026 RESUMEN'!$D73)</f>
        <v>0</v>
      </c>
      <c r="O73" s="114">
        <f>SUMIFS('2026 FNDR'!$Y$4:$Y$518,'2026 FNDR'!$G$4:$G$518,'2026 RESUMEN'!D73)+SUMIFS('FRIL 2026'!$P$3:$P$117,'FRIL 2026'!$G$3:$G$117,'2026 RESUMEN'!$D73)</f>
        <v>0</v>
      </c>
      <c r="P73" s="114">
        <f>SUMIFS('2026 FNDR'!$Z$4:$Z$518,'2026 FNDR'!$G$4:$G$518,'2026 RESUMEN'!D73)+SUMIFS('FRIL 2026'!$Q$3:$Q$117,'FRIL 2026'!$G$3:$G$117,'2026 RESUMEN'!$D73)</f>
        <v>0</v>
      </c>
      <c r="Q73" s="114">
        <f>SUMIFS('2026 FNDR'!$AA$4:$AA$518,'2026 FNDR'!$G$4:$G$518,'2026 RESUMEN'!D73)+SUMIFS('FRIL 2026'!$R$3:$R$117,'FRIL 2026'!$G$3:$G$117,'2026 RESUMEN'!$D73)</f>
        <v>0</v>
      </c>
      <c r="R73" s="114">
        <f>SUMIFS('2026 FNDR'!$AB$4:$AB$518,'2026 FNDR'!$G$4:$G$518,'2026 RESUMEN'!D73)+SUMIFS('FRIL 2026'!$S$3:$S$117,'FRIL 2026'!$G$3:$G$117,'2026 RESUMEN'!$D73)</f>
        <v>0</v>
      </c>
      <c r="S73" s="114">
        <f>SUMIFS('2026 FNDR'!$AC$5:$AC$518,'2026 FNDR'!$G$5:$G$518,'2026 RESUMEN'!D73)+SUMIFS('FRIL 2026'!$T$3:$T$117,'FRIL 2026'!$G$3:$G$117,'2026 RESUMEN'!D73)</f>
        <v>0</v>
      </c>
      <c r="T73" s="74">
        <f t="shared" si="25"/>
        <v>1363468.3399999999</v>
      </c>
      <c r="V73" s="73" t="s">
        <v>80</v>
      </c>
      <c r="W73" s="93">
        <f t="shared" ref="W73:W78" si="26">T73</f>
        <v>1363468.3399999999</v>
      </c>
    </row>
    <row r="74" spans="4:23" ht="18" customHeight="1">
      <c r="D74" s="233" t="s">
        <v>81</v>
      </c>
      <c r="E74" s="234">
        <v>1450898</v>
      </c>
      <c r="H74" s="90">
        <f>SUMIFS('2026 FNDR'!$R$4:$R$518,'2026 FNDR'!$G$4:$G$518,'2026 RESUMEN'!D74)</f>
        <v>0</v>
      </c>
      <c r="I74" s="90">
        <f>SUMIFS('2026 FNDR'!$S$5:$S$518,'2026 FNDR'!$G$5:$G$518,'2026 RESUMEN'!D74)+SUMIFS('FRIL 2026'!$J$3:$J$115,'FRIL 2026'!$G$3:$G$115,'2026 RESUMEN'!$D74)</f>
        <v>11944.272999999999</v>
      </c>
      <c r="J74" s="90">
        <f>SUMIFS('2026 FNDR'!$T$5:$T$518,'2026 FNDR'!$G$5:$G$518,'2026 RESUMEN'!D74)+SUMIFS('FRIL 2026'!$K$3:$K$115,'FRIL 2026'!$G$3:$G$115,'2026 RESUMEN'!$D74)</f>
        <v>80508.22</v>
      </c>
      <c r="K74" s="90">
        <f>SUMIFS('2026 FNDR'!$U$4:$U$518,'2026 FNDR'!$G$4:$G$518,'2026 RESUMEN'!D74)+SUMIFS('FRIL 2026'!$L$3:$L$117,'FRIL 2026'!$G$3:$G$117,'2026 RESUMEN'!$D74)</f>
        <v>0</v>
      </c>
      <c r="L74" s="90">
        <f>SUMIFS('2026 FNDR'!$V$4:$V$518,'2026 FNDR'!$G$4:$G$518,'2026 RESUMEN'!D74)+SUMIFS('FRIL 2026'!$M$3:$M$117,'FRIL 2026'!$G$3:$G$117,'2026 RESUMEN'!$D74)</f>
        <v>0</v>
      </c>
      <c r="M74" s="114">
        <f>SUMIFS('2026 FNDR'!$W$4:$W$518,'2026 FNDR'!$G$4:$G$518,'2026 RESUMEN'!D74)+SUMIFS('FRIL 2026'!$N$3:$N$117,'FRIL 2026'!$G$3:$G$117,'2026 RESUMEN'!$D74)</f>
        <v>0</v>
      </c>
      <c r="N74" s="114">
        <f>SUMIFS('2026 FNDR'!$X$4:$X$518,'2026 FNDR'!$G$4:$G$518,'2026 RESUMEN'!D74)+SUMIFS('FRIL 2026'!$O$3:$O$117,'FRIL 2026'!$G$3:$G$117,'2026 RESUMEN'!$D74)</f>
        <v>0</v>
      </c>
      <c r="O74" s="114">
        <f>SUMIFS('2026 FNDR'!$Y$4:$Y$518,'2026 FNDR'!$G$4:$G$518,'2026 RESUMEN'!D74)+SUMIFS('FRIL 2026'!$P$3:$P$117,'FRIL 2026'!$G$3:$G$117,'2026 RESUMEN'!$D74)</f>
        <v>0</v>
      </c>
      <c r="P74" s="114">
        <f>SUMIFS('2026 FNDR'!$Z$4:$Z$518,'2026 FNDR'!$G$4:$G$518,'2026 RESUMEN'!D74)+SUMIFS('FRIL 2026'!$Q$3:$Q$117,'FRIL 2026'!$G$3:$G$117,'2026 RESUMEN'!$D74)</f>
        <v>0</v>
      </c>
      <c r="Q74" s="114">
        <f>SUMIFS('2026 FNDR'!$AA$4:$AA$518,'2026 FNDR'!$G$4:$G$518,'2026 RESUMEN'!D74)+SUMIFS('FRIL 2026'!$R$3:$R$117,'FRIL 2026'!$G$3:$G$117,'2026 RESUMEN'!$D74)</f>
        <v>0</v>
      </c>
      <c r="R74" s="114">
        <f>SUMIFS('2026 FNDR'!$AB$4:$AB$518,'2026 FNDR'!$G$4:$G$518,'2026 RESUMEN'!D74)+SUMIFS('FRIL 2026'!$S$3:$S$117,'FRIL 2026'!$G$3:$G$117,'2026 RESUMEN'!$D74)</f>
        <v>0</v>
      </c>
      <c r="S74" s="114">
        <f>SUMIFS('2026 FNDR'!$AC$5:$AC$518,'2026 FNDR'!$G$5:$G$518,'2026 RESUMEN'!D74)+SUMIFS('FRIL 2026'!$T$3:$T$117,'FRIL 2026'!$G$3:$G$117,'2026 RESUMEN'!D74)</f>
        <v>0</v>
      </c>
      <c r="T74" s="74">
        <f t="shared" si="25"/>
        <v>92452.493000000002</v>
      </c>
      <c r="V74" s="73" t="s">
        <v>81</v>
      </c>
      <c r="W74" s="93">
        <f t="shared" si="26"/>
        <v>92452.493000000002</v>
      </c>
    </row>
    <row r="75" spans="4:23" ht="18" customHeight="1">
      <c r="D75" s="233" t="s">
        <v>82</v>
      </c>
      <c r="E75" s="234">
        <v>2513849</v>
      </c>
      <c r="H75" s="90">
        <f>SUMIFS('2026 FNDR'!$R$4:$R$518,'2026 FNDR'!$G$4:$G$518,'2026 RESUMEN'!D75)</f>
        <v>0</v>
      </c>
      <c r="I75" s="90">
        <f>SUMIFS('2026 FNDR'!$S$5:$S$518,'2026 FNDR'!$G$5:$G$518,'2026 RESUMEN'!D75)+SUMIFS('FRIL 2026'!$J$3:$J$115,'FRIL 2026'!$G$3:$G$115,'2026 RESUMEN'!$D75)</f>
        <v>379827.18300000002</v>
      </c>
      <c r="J75" s="90">
        <f>SUMIFS('2026 FNDR'!$T$5:$T$518,'2026 FNDR'!$G$5:$G$518,'2026 RESUMEN'!D75)+SUMIFS('FRIL 2026'!$K$3:$K$115,'FRIL 2026'!$G$3:$G$115,'2026 RESUMEN'!$D75)</f>
        <v>129044.33500000002</v>
      </c>
      <c r="K75" s="90">
        <f>SUMIFS('2026 FNDR'!$U$4:$U$518,'2026 FNDR'!$G$4:$G$518,'2026 RESUMEN'!D75)+SUMIFS('FRIL 2026'!$L$3:$L$117,'FRIL 2026'!$G$3:$G$117,'2026 RESUMEN'!$D75)</f>
        <v>166.6</v>
      </c>
      <c r="L75" s="90">
        <f>SUMIFS('2026 FNDR'!$V$4:$V$518,'2026 FNDR'!$G$4:$G$518,'2026 RESUMEN'!D75)+SUMIFS('FRIL 2026'!$M$3:$M$117,'FRIL 2026'!$G$3:$G$117,'2026 RESUMEN'!$D75)</f>
        <v>0</v>
      </c>
      <c r="M75" s="114">
        <f>SUMIFS('2026 FNDR'!$W$4:$W$518,'2026 FNDR'!$G$4:$G$518,'2026 RESUMEN'!D75)+SUMIFS('FRIL 2026'!$N$3:$N$117,'FRIL 2026'!$G$3:$G$117,'2026 RESUMEN'!$D75)</f>
        <v>0</v>
      </c>
      <c r="N75" s="114">
        <f>SUMIFS('2026 FNDR'!$X$4:$X$518,'2026 FNDR'!$G$4:$G$518,'2026 RESUMEN'!D75)+SUMIFS('FRIL 2026'!$O$3:$O$117,'FRIL 2026'!$G$3:$G$117,'2026 RESUMEN'!$D75)</f>
        <v>0</v>
      </c>
      <c r="O75" s="114">
        <f>SUMIFS('2026 FNDR'!$Y$4:$Y$518,'2026 FNDR'!$G$4:$G$518,'2026 RESUMEN'!D75)+SUMIFS('FRIL 2026'!$P$3:$P$117,'FRIL 2026'!$G$3:$G$117,'2026 RESUMEN'!$D75)</f>
        <v>0</v>
      </c>
      <c r="P75" s="114">
        <f>SUMIFS('2026 FNDR'!$Z$4:$Z$518,'2026 FNDR'!$G$4:$G$518,'2026 RESUMEN'!D75)+SUMIFS('FRIL 2026'!$Q$3:$Q$117,'FRIL 2026'!$G$3:$G$117,'2026 RESUMEN'!$D75)</f>
        <v>0</v>
      </c>
      <c r="Q75" s="114">
        <f>SUMIFS('2026 FNDR'!$AA$4:$AA$518,'2026 FNDR'!$G$4:$G$518,'2026 RESUMEN'!D75)+SUMIFS('FRIL 2026'!$R$3:$R$117,'FRIL 2026'!$G$3:$G$117,'2026 RESUMEN'!$D75)</f>
        <v>0</v>
      </c>
      <c r="R75" s="114">
        <f>SUMIFS('2026 FNDR'!$AB$4:$AB$518,'2026 FNDR'!$G$4:$G$518,'2026 RESUMEN'!D75)+SUMIFS('FRIL 2026'!$S$3:$S$117,'FRIL 2026'!$G$3:$G$117,'2026 RESUMEN'!$D75)</f>
        <v>0</v>
      </c>
      <c r="S75" s="114">
        <f>SUMIFS('2026 FNDR'!$AC$5:$AC$518,'2026 FNDR'!$G$5:$G$518,'2026 RESUMEN'!D75)+SUMIFS('FRIL 2026'!$T$3:$T$117,'FRIL 2026'!$G$3:$G$117,'2026 RESUMEN'!D75)</f>
        <v>0</v>
      </c>
      <c r="T75" s="74">
        <f t="shared" si="25"/>
        <v>509038.11800000002</v>
      </c>
      <c r="V75" s="73" t="s">
        <v>82</v>
      </c>
      <c r="W75" s="93">
        <f t="shared" si="26"/>
        <v>509038.11800000002</v>
      </c>
    </row>
    <row r="76" spans="4:23" ht="18" customHeight="1">
      <c r="D76" s="233" t="s">
        <v>83</v>
      </c>
      <c r="E76" s="234">
        <v>1431345</v>
      </c>
      <c r="H76" s="90">
        <f>SUMIFS('2026 FNDR'!$R$4:$R$518,'2026 FNDR'!$G$4:$G$518,'2026 RESUMEN'!D76)</f>
        <v>0</v>
      </c>
      <c r="I76" s="90">
        <f>SUMIFS('2026 FNDR'!$S$5:$S$518,'2026 FNDR'!$G$5:$G$518,'2026 RESUMEN'!D76)+SUMIFS('FRIL 2026'!$J$3:$J$115,'FRIL 2026'!$G$3:$G$115,'2026 RESUMEN'!$D76)</f>
        <v>0</v>
      </c>
      <c r="J76" s="90">
        <f>SUMIFS('2026 FNDR'!$T$5:$T$518,'2026 FNDR'!$G$5:$G$518,'2026 RESUMEN'!D76)+SUMIFS('FRIL 2026'!$K$3:$K$115,'FRIL 2026'!$G$3:$G$115,'2026 RESUMEN'!$D76)</f>
        <v>0</v>
      </c>
      <c r="K76" s="90">
        <f>SUMIFS('2026 FNDR'!$U$4:$U$518,'2026 FNDR'!$G$4:$G$518,'2026 RESUMEN'!D76)+SUMIFS('FRIL 2026'!$L$3:$L$117,'FRIL 2026'!$G$3:$G$117,'2026 RESUMEN'!$D76)</f>
        <v>0</v>
      </c>
      <c r="L76" s="90">
        <f>SUMIFS('2026 FNDR'!$V$4:$V$518,'2026 FNDR'!$G$4:$G$518,'2026 RESUMEN'!D76)+SUMIFS('FRIL 2026'!$M$3:$M$117,'FRIL 2026'!$G$3:$G$117,'2026 RESUMEN'!$D76)</f>
        <v>0</v>
      </c>
      <c r="M76" s="114">
        <f>SUMIFS('2026 FNDR'!$W$4:$W$518,'2026 FNDR'!$G$4:$G$518,'2026 RESUMEN'!D76)+SUMIFS('FRIL 2026'!$N$3:$N$117,'FRIL 2026'!$G$3:$G$117,'2026 RESUMEN'!$D76)</f>
        <v>0</v>
      </c>
      <c r="N76" s="114">
        <f>SUMIFS('2026 FNDR'!$X$4:$X$518,'2026 FNDR'!$G$4:$G$518,'2026 RESUMEN'!D76)+SUMIFS('FRIL 2026'!$O$3:$O$117,'FRIL 2026'!$G$3:$G$117,'2026 RESUMEN'!$D76)</f>
        <v>0</v>
      </c>
      <c r="O76" s="114">
        <f>SUMIFS('2026 FNDR'!$Y$4:$Y$518,'2026 FNDR'!$G$4:$G$518,'2026 RESUMEN'!D76)+SUMIFS('FRIL 2026'!$P$3:$P$117,'FRIL 2026'!$G$3:$G$117,'2026 RESUMEN'!$D76)</f>
        <v>0</v>
      </c>
      <c r="P76" s="114">
        <f>SUMIFS('2026 FNDR'!$Z$4:$Z$518,'2026 FNDR'!$G$4:$G$518,'2026 RESUMEN'!D76)+SUMIFS('FRIL 2026'!$Q$3:$Q$117,'FRIL 2026'!$G$3:$G$117,'2026 RESUMEN'!$D76)</f>
        <v>0</v>
      </c>
      <c r="Q76" s="114">
        <f>SUMIFS('2026 FNDR'!$AA$4:$AA$518,'2026 FNDR'!$G$4:$G$518,'2026 RESUMEN'!D76)+SUMIFS('FRIL 2026'!$R$3:$R$117,'FRIL 2026'!$G$3:$G$117,'2026 RESUMEN'!$D76)</f>
        <v>0</v>
      </c>
      <c r="R76" s="114">
        <f>SUMIFS('2026 FNDR'!$AB$4:$AB$518,'2026 FNDR'!$G$4:$G$518,'2026 RESUMEN'!D76)+SUMIFS('FRIL 2026'!$S$3:$S$117,'FRIL 2026'!$G$3:$G$117,'2026 RESUMEN'!$D76)</f>
        <v>0</v>
      </c>
      <c r="S76" s="114">
        <f>SUMIFS('2026 FNDR'!$AC$5:$AC$518,'2026 FNDR'!$G$5:$G$518,'2026 RESUMEN'!D76)+SUMIFS('FRIL 2026'!$T$3:$T$117,'FRIL 2026'!$G$3:$G$117,'2026 RESUMEN'!D76)</f>
        <v>0</v>
      </c>
      <c r="T76" s="74">
        <f t="shared" si="25"/>
        <v>0</v>
      </c>
      <c r="V76" s="73" t="s">
        <v>83</v>
      </c>
      <c r="W76" s="93">
        <f t="shared" si="26"/>
        <v>0</v>
      </c>
    </row>
    <row r="77" spans="4:23" ht="18" customHeight="1">
      <c r="D77" s="233" t="s">
        <v>84</v>
      </c>
      <c r="E77" s="234">
        <v>1902204</v>
      </c>
      <c r="H77" s="90">
        <f>SUMIFS('2026 FNDR'!$R$4:$R$518,'2026 FNDR'!$G$4:$G$518,'2026 RESUMEN'!D77)</f>
        <v>0</v>
      </c>
      <c r="I77" s="90">
        <f>SUMIFS('2026 FNDR'!$S$5:$S$518,'2026 FNDR'!$G$5:$G$518,'2026 RESUMEN'!D77)+SUMIFS('FRIL 2026'!$J$3:$J$115,'FRIL 2026'!$G$3:$G$115,'2026 RESUMEN'!$D77)</f>
        <v>0</v>
      </c>
      <c r="J77" s="90">
        <f>SUMIFS('2026 FNDR'!$T$5:$T$518,'2026 FNDR'!$G$5:$G$518,'2026 RESUMEN'!D77)+SUMIFS('FRIL 2026'!$K$3:$K$115,'FRIL 2026'!$G$3:$G$115,'2026 RESUMEN'!$D77)</f>
        <v>87075.013999999996</v>
      </c>
      <c r="K77" s="90">
        <f>SUMIFS('2026 FNDR'!$U$4:$U$518,'2026 FNDR'!$G$4:$G$518,'2026 RESUMEN'!D77)+SUMIFS('FRIL 2026'!$L$3:$L$117,'FRIL 2026'!$G$3:$G$117,'2026 RESUMEN'!$D77)</f>
        <v>128738.00099999999</v>
      </c>
      <c r="L77" s="90">
        <f>SUMIFS('2026 FNDR'!$V$4:$V$518,'2026 FNDR'!$G$4:$G$518,'2026 RESUMEN'!D77)+SUMIFS('FRIL 2026'!$M$3:$M$117,'FRIL 2026'!$G$3:$G$117,'2026 RESUMEN'!$D77)</f>
        <v>0</v>
      </c>
      <c r="M77" s="114">
        <f>SUMIFS('2026 FNDR'!$W$4:$W$518,'2026 FNDR'!$G$4:$G$518,'2026 RESUMEN'!D77)+SUMIFS('FRIL 2026'!$N$3:$N$117,'FRIL 2026'!$G$3:$G$117,'2026 RESUMEN'!$D77)</f>
        <v>0</v>
      </c>
      <c r="N77" s="114">
        <f>SUMIFS('2026 FNDR'!$X$4:$X$518,'2026 FNDR'!$G$4:$G$518,'2026 RESUMEN'!D77)+SUMIFS('FRIL 2026'!$O$3:$O$117,'FRIL 2026'!$G$3:$G$117,'2026 RESUMEN'!$D77)</f>
        <v>0</v>
      </c>
      <c r="O77" s="114">
        <f>SUMIFS('2026 FNDR'!$Y$4:$Y$518,'2026 FNDR'!$G$4:$G$518,'2026 RESUMEN'!D77)+SUMIFS('FRIL 2026'!$P$3:$P$117,'FRIL 2026'!$G$3:$G$117,'2026 RESUMEN'!$D77)</f>
        <v>0</v>
      </c>
      <c r="P77" s="114">
        <f>SUMIFS('2026 FNDR'!$Z$4:$Z$518,'2026 FNDR'!$G$4:$G$518,'2026 RESUMEN'!D77)+SUMIFS('FRIL 2026'!$Q$3:$Q$117,'FRIL 2026'!$G$3:$G$117,'2026 RESUMEN'!$D77)</f>
        <v>0</v>
      </c>
      <c r="Q77" s="114">
        <f>SUMIFS('2026 FNDR'!$AA$4:$AA$518,'2026 FNDR'!$G$4:$G$518,'2026 RESUMEN'!D77)+SUMIFS('FRIL 2026'!$R$3:$R$117,'FRIL 2026'!$G$3:$G$117,'2026 RESUMEN'!$D77)</f>
        <v>0</v>
      </c>
      <c r="R77" s="114">
        <f>SUMIFS('2026 FNDR'!$AB$4:$AB$518,'2026 FNDR'!$G$4:$G$518,'2026 RESUMEN'!D77)+SUMIFS('FRIL 2026'!$S$3:$S$117,'FRIL 2026'!$G$3:$G$117,'2026 RESUMEN'!$D77)</f>
        <v>0</v>
      </c>
      <c r="S77" s="114">
        <f>SUMIFS('2026 FNDR'!$AC$5:$AC$518,'2026 FNDR'!$G$5:$G$518,'2026 RESUMEN'!D77)+SUMIFS('FRIL 2026'!$T$3:$T$117,'FRIL 2026'!$G$3:$G$117,'2026 RESUMEN'!D77)</f>
        <v>0</v>
      </c>
      <c r="T77" s="74">
        <f t="shared" si="25"/>
        <v>215813.01499999998</v>
      </c>
      <c r="V77" s="73" t="s">
        <v>84</v>
      </c>
      <c r="W77" s="93">
        <f t="shared" si="26"/>
        <v>215813.01499999998</v>
      </c>
    </row>
    <row r="78" spans="4:23" ht="18" customHeight="1">
      <c r="D78" s="233" t="s">
        <v>85</v>
      </c>
      <c r="E78" s="235">
        <v>0</v>
      </c>
      <c r="H78" s="90">
        <f>SUMIFS('2026 FNDR'!$R$4:$R$518,'2026 FNDR'!$G$4:$G$518,'2026 RESUMEN'!D78)</f>
        <v>0</v>
      </c>
      <c r="I78" s="90">
        <f>SUMIFS('2026 FNDR'!$S$5:$S$518,'2026 FNDR'!$G$5:$G$518,'2026 RESUMEN'!D78)+SUMIFS('FRIL 2026'!$J$3:$J$115,'FRIL 2026'!$G$3:$G$115,'2026 RESUMEN'!$D78)</f>
        <v>0</v>
      </c>
      <c r="J78" s="90">
        <f>SUMIFS('2026 FNDR'!$T$5:$T$518,'2026 FNDR'!$G$5:$G$518,'2026 RESUMEN'!D78)+SUMIFS('FRIL 2026'!$K$3:$K$115,'FRIL 2026'!$G$3:$G$115,'2026 RESUMEN'!$D78)</f>
        <v>0</v>
      </c>
      <c r="K78" s="90">
        <f>SUMIFS('2026 FNDR'!$U$4:$U$518,'2026 FNDR'!$G$4:$G$518,'2026 RESUMEN'!D78)+SUMIFS('FRIL 2026'!$L$3:$L$117,'FRIL 2026'!$G$3:$G$117,'2026 RESUMEN'!$D78)</f>
        <v>0</v>
      </c>
      <c r="L78" s="90">
        <f>SUMIFS('2026 FNDR'!$V$4:$V$518,'2026 FNDR'!$G$4:$G$518,'2026 RESUMEN'!D78)+SUMIFS('FRIL 2026'!$M$3:$M$117,'FRIL 2026'!$G$3:$G$117,'2026 RESUMEN'!$D78)</f>
        <v>0</v>
      </c>
      <c r="M78" s="114">
        <f>SUMIFS('2026 FNDR'!$W$4:$W$518,'2026 FNDR'!$G$4:$G$518,'2026 RESUMEN'!D78)+SUMIFS('FRIL 2026'!$N$3:$N$117,'FRIL 2026'!$G$3:$G$117,'2026 RESUMEN'!$D78)</f>
        <v>0</v>
      </c>
      <c r="N78" s="114">
        <f>SUMIFS('2026 FNDR'!$X$4:$X$518,'2026 FNDR'!$G$4:$G$518,'2026 RESUMEN'!D78)+SUMIFS('FRIL 2026'!$O$3:$O$117,'FRIL 2026'!$G$3:$G$117,'2026 RESUMEN'!$D78)</f>
        <v>0</v>
      </c>
      <c r="O78" s="114">
        <f>SUMIFS('2026 FNDR'!$Y$4:$Y$518,'2026 FNDR'!$G$4:$G$518,'2026 RESUMEN'!D78)+SUMIFS('FRIL 2026'!$P$3:$P$117,'FRIL 2026'!$G$3:$G$117,'2026 RESUMEN'!$D78)</f>
        <v>0</v>
      </c>
      <c r="P78" s="114">
        <f>SUMIFS('2026 FNDR'!$Z$4:$Z$518,'2026 FNDR'!$G$4:$G$518,'2026 RESUMEN'!D78)+SUMIFS('FRIL 2026'!$Q$3:$Q$117,'FRIL 2026'!$G$3:$G$117,'2026 RESUMEN'!$D78)</f>
        <v>0</v>
      </c>
      <c r="Q78" s="114">
        <f>SUMIFS('2026 FNDR'!$AA$4:$AA$518,'2026 FNDR'!$G$4:$G$518,'2026 RESUMEN'!D78)+SUMIFS('FRIL 2026'!$R$3:$R$117,'FRIL 2026'!$G$3:$G$117,'2026 RESUMEN'!$D78)</f>
        <v>0</v>
      </c>
      <c r="R78" s="114">
        <f>SUMIFS('2026 FNDR'!$AB$4:$AB$518,'2026 FNDR'!$G$4:$G$518,'2026 RESUMEN'!D78)+SUMIFS('FRIL 2026'!$S$3:$S$117,'FRIL 2026'!$G$3:$G$117,'2026 RESUMEN'!$D78)</f>
        <v>0</v>
      </c>
      <c r="S78" s="114">
        <f>SUMIFS('2026 FNDR'!$AC$5:$AC$518,'2026 FNDR'!$G$5:$G$518,'2026 RESUMEN'!D78)+SUMIFS('FRIL 2026'!$T$3:$T$117,'FRIL 2026'!$G$3:$G$117,'2026 RESUMEN'!D78)</f>
        <v>0</v>
      </c>
      <c r="T78" s="74">
        <f t="shared" si="25"/>
        <v>0</v>
      </c>
      <c r="V78" s="73" t="s">
        <v>85</v>
      </c>
      <c r="W78" s="93">
        <f t="shared" si="26"/>
        <v>0</v>
      </c>
    </row>
    <row r="79" spans="4:23" ht="18" customHeight="1">
      <c r="D79" s="236" t="s">
        <v>86</v>
      </c>
      <c r="E79" s="237">
        <f>SUM(E72:E78)</f>
        <v>10655206</v>
      </c>
      <c r="G79" s="75"/>
      <c r="H79" s="82">
        <f>SUM(H72:H78)</f>
        <v>0</v>
      </c>
      <c r="I79" s="82">
        <f t="shared" ref="I79:P79" si="27">SUM(I72:I78)</f>
        <v>785506.85800000001</v>
      </c>
      <c r="J79" s="82">
        <f t="shared" si="27"/>
        <v>584253.02</v>
      </c>
      <c r="K79" s="82">
        <f t="shared" si="27"/>
        <v>811012.08799999999</v>
      </c>
      <c r="L79" s="82">
        <f t="shared" si="27"/>
        <v>0</v>
      </c>
      <c r="M79" s="82">
        <f t="shared" si="27"/>
        <v>0</v>
      </c>
      <c r="N79" s="82">
        <f t="shared" si="27"/>
        <v>0</v>
      </c>
      <c r="O79" s="82">
        <f t="shared" si="27"/>
        <v>0</v>
      </c>
      <c r="P79" s="82">
        <f t="shared" si="27"/>
        <v>0</v>
      </c>
      <c r="Q79" s="82">
        <f>SUM(Q72:Q78)</f>
        <v>0</v>
      </c>
      <c r="R79" s="82">
        <f>SUM(R72:R78)</f>
        <v>0</v>
      </c>
      <c r="S79" s="82">
        <f>SUM(S72:S78)</f>
        <v>0</v>
      </c>
      <c r="T79" s="82">
        <f>SUM(T72:T78)</f>
        <v>2180771.966</v>
      </c>
      <c r="V79" s="80" t="s">
        <v>86</v>
      </c>
      <c r="W79" s="81">
        <f>SUM(W72:W78)</f>
        <v>2180771.966</v>
      </c>
    </row>
    <row r="80" spans="4:23" ht="18" customHeight="1">
      <c r="D80" s="233" t="s">
        <v>87</v>
      </c>
      <c r="E80" s="238">
        <v>3199883</v>
      </c>
      <c r="H80" s="91">
        <f>SUMIFS('2026 FNDR'!$R$4:$R$518,'2026 FNDR'!$G$4:$G$518,'2026 RESUMEN'!D80)</f>
        <v>0</v>
      </c>
      <c r="I80" s="91">
        <f>SUMIFS('2026 FNDR'!$S$5:$S$518,'2026 FNDR'!$G$5:$G$518,'2026 RESUMEN'!D80)+SUMIFS('FRIL 2026'!$J$3:$J$115,'FRIL 2026'!$G$3:$G$115,'2026 RESUMEN'!$D80)</f>
        <v>0</v>
      </c>
      <c r="J80" s="91">
        <f>SUMIFS('2026 FNDR'!$T$4:$T$518,'2026 FNDR'!$G$4:$G$518,'2026 RESUMEN'!D80)+SUMIFS('FRIL 2026'!$K$3:$K$117,'FRIL 2026'!$G$3:$G$117,'2026 RESUMEN'!$D80)</f>
        <v>205709.573</v>
      </c>
      <c r="K80" s="91">
        <f>SUMIFS('2026 FNDR'!$U$4:$U$518,'2026 FNDR'!$G$4:$G$518,'2026 RESUMEN'!D80)+SUMIFS('FRIL 2026'!$L$3:$L$117,'FRIL 2026'!$G$3:$G$117,'2026 RESUMEN'!$D80)</f>
        <v>0</v>
      </c>
      <c r="L80" s="91">
        <f>SUMIFS('2026 FNDR'!$V$4:$V$518,'2026 FNDR'!$G$4:$G$518,'2026 RESUMEN'!D80)+SUMIFS('FRIL 2026'!$M$3:$M$117,'FRIL 2026'!$G$3:$G$117,'2026 RESUMEN'!$D80)</f>
        <v>0</v>
      </c>
      <c r="M80" s="115">
        <f>SUMIFS('2026 FNDR'!$W$4:$W$518,'2026 FNDR'!$G$4:$G$518,'2026 RESUMEN'!D80)+SUMIFS('FRIL 2026'!$N$3:$N$117,'FRIL 2026'!$G$3:$G$117,'2026 RESUMEN'!$D80)</f>
        <v>0</v>
      </c>
      <c r="N80" s="115">
        <f>SUMIFS('2026 FNDR'!$X$4:$X$518,'2026 FNDR'!$G$4:$G$518,'2026 RESUMEN'!D80)+SUMIFS('FRIL 2026'!$O$3:$O$117,'FRIL 2026'!$G$3:$G$117,'2026 RESUMEN'!$D80)</f>
        <v>0</v>
      </c>
      <c r="O80" s="115">
        <f>SUMIFS('2026 FNDR'!$Y$4:$Y$518,'2026 FNDR'!$G$4:$G$518,'2026 RESUMEN'!D80)+SUMIFS('FRIL 2026'!$P$3:$P$117,'FRIL 2026'!$G$3:$G$117,'2026 RESUMEN'!$D80)</f>
        <v>0</v>
      </c>
      <c r="P80" s="115">
        <f>SUMIFS('2026 FNDR'!$Z$4:$Z$518,'2026 FNDR'!$G$4:$G$518,'2026 RESUMEN'!D80)+SUMIFS('FRIL 2026'!$Q$3:$Q$117,'FRIL 2026'!$G$3:$G$117,'2026 RESUMEN'!$D80)</f>
        <v>0</v>
      </c>
      <c r="Q80" s="115">
        <f>SUMIFS('2026 FNDR'!$AA$4:$AA$518,'2026 FNDR'!$G$4:$G$518,'2026 RESUMEN'!D80)+SUMIFS('FRIL 2026'!$R$3:$R$117,'FRIL 2026'!$G$3:$G$117,'2026 RESUMEN'!$D80)</f>
        <v>0</v>
      </c>
      <c r="R80" s="115">
        <f>SUMIFS('2026 FNDR'!$AB$4:$AB$518,'2026 FNDR'!$G$4:$G$518,'2026 RESUMEN'!D80)+SUMIFS('FRIL 2026'!$S$3:$S$117,'FRIL 2026'!$G$3:$G$117,'2026 RESUMEN'!$D80)</f>
        <v>0</v>
      </c>
      <c r="S80" s="115">
        <f>SUMIFS('2026 FNDR'!$AC$5:$AC$518,'2026 FNDR'!$G$5:$G$518,'2026 RESUMEN'!D80)+SUMIFS('FRIL 2026'!$T$3:$T$117,'FRIL 2026'!$G$3:$G$117,'2026 RESUMEN'!D80)</f>
        <v>0</v>
      </c>
      <c r="T80" s="74">
        <f t="shared" ref="T80:T85" si="28">SUMIFS(H80:S80,$H$70:$S$70,"ejecutado")</f>
        <v>205709.573</v>
      </c>
      <c r="V80" s="73" t="s">
        <v>87</v>
      </c>
      <c r="W80" s="94">
        <f>T80</f>
        <v>205709.573</v>
      </c>
    </row>
    <row r="81" spans="4:23" ht="18" customHeight="1">
      <c r="D81" s="233" t="s">
        <v>88</v>
      </c>
      <c r="E81" s="238">
        <v>4142610</v>
      </c>
      <c r="H81" s="91">
        <f>SUMIFS('2026 FNDR'!$R$4:$R$518,'2026 FNDR'!$G$4:$G$518,'2026 RESUMEN'!D81)</f>
        <v>0</v>
      </c>
      <c r="I81" s="91">
        <f>SUMIFS('2026 FNDR'!$S$5:$S$518,'2026 FNDR'!$G$5:$G$518,'2026 RESUMEN'!D81)+SUMIFS('FRIL 2026'!$J$3:$J$115,'FRIL 2026'!$G$3:$G$115,'2026 RESUMEN'!$D81)</f>
        <v>0</v>
      </c>
      <c r="J81" s="91">
        <f>SUMIFS('2026 FNDR'!$T$4:$T$518,'2026 FNDR'!$G$4:$G$518,'2026 RESUMEN'!D81)+SUMIFS('FRIL 2026'!$K$3:$K$117,'FRIL 2026'!$G$3:$G$117,'2026 RESUMEN'!$D81)</f>
        <v>353233.27400000003</v>
      </c>
      <c r="K81" s="91">
        <f>SUMIFS('2026 FNDR'!$U$4:$U$518,'2026 FNDR'!$G$4:$G$518,'2026 RESUMEN'!D81)+SUMIFS('FRIL 2026'!$L$3:$L$117,'FRIL 2026'!$G$3:$G$117,'2026 RESUMEN'!$D81)</f>
        <v>69140.315000000002</v>
      </c>
      <c r="L81" s="91">
        <f>SUMIFS('2026 FNDR'!$V$4:$V$518,'2026 FNDR'!$G$4:$G$518,'2026 RESUMEN'!D81)+SUMIFS('FRIL 2026'!$M$3:$M$117,'FRIL 2026'!$G$3:$G$117,'2026 RESUMEN'!$D81)</f>
        <v>0</v>
      </c>
      <c r="M81" s="115">
        <f>SUMIFS('2026 FNDR'!$W$4:$W$518,'2026 FNDR'!$G$4:$G$518,'2026 RESUMEN'!D81)+SUMIFS('FRIL 2026'!$N$3:$N$117,'FRIL 2026'!$G$3:$G$117,'2026 RESUMEN'!$D81)</f>
        <v>0</v>
      </c>
      <c r="N81" s="115">
        <f>SUMIFS('2026 FNDR'!$X$4:$X$518,'2026 FNDR'!$G$4:$G$518,'2026 RESUMEN'!D81)+SUMIFS('FRIL 2026'!$O$3:$O$117,'FRIL 2026'!$G$3:$G$117,'2026 RESUMEN'!$D81)</f>
        <v>0</v>
      </c>
      <c r="O81" s="115">
        <f>SUMIFS('2026 FNDR'!$Y$4:$Y$518,'2026 FNDR'!$G$4:$G$518,'2026 RESUMEN'!D81)+SUMIFS('FRIL 2026'!$P$3:$P$117,'FRIL 2026'!$G$3:$G$117,'2026 RESUMEN'!$D81)</f>
        <v>0</v>
      </c>
      <c r="P81" s="115">
        <f>SUMIFS('2026 FNDR'!$Z$4:$Z$518,'2026 FNDR'!$G$4:$G$518,'2026 RESUMEN'!D81)+SUMIFS('FRIL 2026'!$Q$3:$Q$117,'FRIL 2026'!$G$3:$G$117,'2026 RESUMEN'!$D81)</f>
        <v>0</v>
      </c>
      <c r="Q81" s="115">
        <f>SUMIFS('2026 FNDR'!$AA$4:$AA$518,'2026 FNDR'!$G$4:$G$518,'2026 RESUMEN'!D81)+SUMIFS('FRIL 2026'!$R$3:$R$117,'FRIL 2026'!$G$3:$G$117,'2026 RESUMEN'!$D81)</f>
        <v>0</v>
      </c>
      <c r="R81" s="115">
        <f>SUMIFS('2026 FNDR'!$AB$4:$AB$518,'2026 FNDR'!$G$4:$G$518,'2026 RESUMEN'!D81)+SUMIFS('FRIL 2026'!$S$3:$S$117,'FRIL 2026'!$G$3:$G$117,'2026 RESUMEN'!$D81)</f>
        <v>0</v>
      </c>
      <c r="S81" s="115">
        <f>SUMIFS('2026 FNDR'!$AC$5:$AC$518,'2026 FNDR'!$G$5:$G$518,'2026 RESUMEN'!D81)+SUMIFS('FRIL 2026'!$T$3:$T$117,'FRIL 2026'!$G$3:$G$117,'2026 RESUMEN'!D81)</f>
        <v>0</v>
      </c>
      <c r="T81" s="74">
        <f t="shared" si="28"/>
        <v>422373.58900000004</v>
      </c>
      <c r="V81" s="73" t="s">
        <v>88</v>
      </c>
      <c r="W81" s="94">
        <f t="shared" ref="W81:W85" si="29">T81</f>
        <v>422373.58900000004</v>
      </c>
    </row>
    <row r="82" spans="4:23" ht="18" customHeight="1">
      <c r="D82" s="233" t="s">
        <v>89</v>
      </c>
      <c r="E82" s="238">
        <v>2852841</v>
      </c>
      <c r="H82" s="91">
        <f>SUMIFS('2026 FNDR'!$R$4:$R$518,'2026 FNDR'!$G$4:$G$518,'2026 RESUMEN'!D82)</f>
        <v>0</v>
      </c>
      <c r="I82" s="91">
        <f>SUMIFS('2026 FNDR'!$S$5:$S$518,'2026 FNDR'!$G$5:$G$518,'2026 RESUMEN'!D82)+SUMIFS('FRIL 2026'!$J$3:$J$115,'FRIL 2026'!$G$3:$G$115,'2026 RESUMEN'!$D82)</f>
        <v>0</v>
      </c>
      <c r="J82" s="91">
        <f>SUMIFS('2026 FNDR'!$T$4:$T$518,'2026 FNDR'!$G$4:$G$518,'2026 RESUMEN'!D82)+SUMIFS('FRIL 2026'!$K$3:$K$117,'FRIL 2026'!$G$3:$G$117,'2026 RESUMEN'!$D82)</f>
        <v>172149.39499999999</v>
      </c>
      <c r="K82" s="91">
        <f>SUMIFS('2026 FNDR'!$U$4:$U$518,'2026 FNDR'!$G$4:$G$518,'2026 RESUMEN'!D82)+SUMIFS('FRIL 2026'!$L$3:$L$117,'FRIL 2026'!$G$3:$G$117,'2026 RESUMEN'!$D82)</f>
        <v>132995.24900000001</v>
      </c>
      <c r="L82" s="91">
        <f>SUMIFS('2026 FNDR'!$V$4:$V$518,'2026 FNDR'!$G$4:$G$518,'2026 RESUMEN'!D82)+SUMIFS('FRIL 2026'!$M$3:$M$117,'FRIL 2026'!$G$3:$G$117,'2026 RESUMEN'!$D82)</f>
        <v>0</v>
      </c>
      <c r="M82" s="115">
        <f>SUMIFS('2026 FNDR'!$W$4:$W$518,'2026 FNDR'!$G$4:$G$518,'2026 RESUMEN'!D82)+SUMIFS('FRIL 2026'!$N$3:$N$117,'FRIL 2026'!$G$3:$G$117,'2026 RESUMEN'!$D82)</f>
        <v>0</v>
      </c>
      <c r="N82" s="115">
        <f>SUMIFS('2026 FNDR'!$X$4:$X$518,'2026 FNDR'!$G$4:$G$518,'2026 RESUMEN'!D82)+SUMIFS('FRIL 2026'!$O$3:$O$117,'FRIL 2026'!$G$3:$G$117,'2026 RESUMEN'!$D82)</f>
        <v>0</v>
      </c>
      <c r="O82" s="115">
        <f>SUMIFS('2026 FNDR'!$Y$4:$Y$518,'2026 FNDR'!$G$4:$G$518,'2026 RESUMEN'!D82)+SUMIFS('FRIL 2026'!$P$3:$P$117,'FRIL 2026'!$G$3:$G$117,'2026 RESUMEN'!$D82)</f>
        <v>0</v>
      </c>
      <c r="P82" s="115">
        <f>SUMIFS('2026 FNDR'!$Z$4:$Z$518,'2026 FNDR'!$G$4:$G$518,'2026 RESUMEN'!D82)+SUMIFS('FRIL 2026'!$Q$3:$Q$117,'FRIL 2026'!$G$3:$G$117,'2026 RESUMEN'!$D82)</f>
        <v>0</v>
      </c>
      <c r="Q82" s="115">
        <f>SUMIFS('2026 FNDR'!$AA$4:$AA$518,'2026 FNDR'!$G$4:$G$518,'2026 RESUMEN'!D82)+SUMIFS('FRIL 2026'!$R$3:$R$117,'FRIL 2026'!$G$3:$G$117,'2026 RESUMEN'!$D82)</f>
        <v>0</v>
      </c>
      <c r="R82" s="115">
        <f>SUMIFS('2026 FNDR'!$AB$4:$AB$518,'2026 FNDR'!$G$4:$G$518,'2026 RESUMEN'!D82)+SUMIFS('FRIL 2026'!$S$3:$S$117,'FRIL 2026'!$G$3:$G$117,'2026 RESUMEN'!$D82)</f>
        <v>0</v>
      </c>
      <c r="S82" s="115">
        <f>SUMIFS('2026 FNDR'!$AC$5:$AC$518,'2026 FNDR'!$G$5:$G$518,'2026 RESUMEN'!D82)+SUMIFS('FRIL 2026'!$T$3:$T$117,'FRIL 2026'!$G$3:$G$117,'2026 RESUMEN'!D82)</f>
        <v>0</v>
      </c>
      <c r="T82" s="74">
        <f t="shared" si="28"/>
        <v>305144.64399999997</v>
      </c>
      <c r="V82" s="73" t="s">
        <v>89</v>
      </c>
      <c r="W82" s="94">
        <f t="shared" si="29"/>
        <v>305144.64399999997</v>
      </c>
    </row>
    <row r="83" spans="4:23" ht="18" customHeight="1">
      <c r="D83" s="233" t="s">
        <v>90</v>
      </c>
      <c r="E83" s="238">
        <v>1458118</v>
      </c>
      <c r="H83" s="91">
        <f>SUMIFS('2026 FNDR'!$R$4:$R$518,'2026 FNDR'!$G$4:$G$518,'2026 RESUMEN'!D83)</f>
        <v>0</v>
      </c>
      <c r="I83" s="91">
        <f>SUMIFS('2026 FNDR'!$S$5:$S$518,'2026 FNDR'!$G$5:$G$518,'2026 RESUMEN'!D83)+SUMIFS('FRIL 2026'!$J$3:$J$115,'FRIL 2026'!$G$3:$G$115,'2026 RESUMEN'!$D83)</f>
        <v>0</v>
      </c>
      <c r="J83" s="91">
        <f>SUMIFS('2026 FNDR'!$T$4:$T$518,'2026 FNDR'!$G$4:$G$518,'2026 RESUMEN'!D83)+SUMIFS('FRIL 2026'!$K$3:$K$117,'FRIL 2026'!$G$3:$G$117,'2026 RESUMEN'!$D83)</f>
        <v>17563.682000000001</v>
      </c>
      <c r="K83" s="91">
        <f>SUMIFS('2026 FNDR'!$U$4:$U$518,'2026 FNDR'!$G$4:$G$518,'2026 RESUMEN'!D83)+SUMIFS('FRIL 2026'!$L$3:$L$117,'FRIL 2026'!$G$3:$G$117,'2026 RESUMEN'!$D83)</f>
        <v>60712.692000000003</v>
      </c>
      <c r="L83" s="91">
        <f>SUMIFS('2026 FNDR'!$V$4:$V$518,'2026 FNDR'!$G$4:$G$518,'2026 RESUMEN'!D83)+SUMIFS('FRIL 2026'!$M$3:$M$117,'FRIL 2026'!$G$3:$G$117,'2026 RESUMEN'!$D83)</f>
        <v>0</v>
      </c>
      <c r="M83" s="115">
        <f>SUMIFS('2026 FNDR'!$W$4:$W$518,'2026 FNDR'!$G$4:$G$518,'2026 RESUMEN'!D83)+SUMIFS('FRIL 2026'!$N$3:$N$117,'FRIL 2026'!$G$3:$G$117,'2026 RESUMEN'!$D83)</f>
        <v>0</v>
      </c>
      <c r="N83" s="115">
        <f>SUMIFS('2026 FNDR'!$X$4:$X$518,'2026 FNDR'!$G$4:$G$518,'2026 RESUMEN'!D83)+SUMIFS('FRIL 2026'!$O$3:$O$117,'FRIL 2026'!$G$3:$G$117,'2026 RESUMEN'!$D83)</f>
        <v>0</v>
      </c>
      <c r="O83" s="115">
        <f>SUMIFS('2026 FNDR'!$Y$4:$Y$518,'2026 FNDR'!$G$4:$G$518,'2026 RESUMEN'!D83)+SUMIFS('FRIL 2026'!$P$3:$P$117,'FRIL 2026'!$G$3:$G$117,'2026 RESUMEN'!$D83)</f>
        <v>0</v>
      </c>
      <c r="P83" s="115">
        <f>SUMIFS('2026 FNDR'!$Z$4:$Z$518,'2026 FNDR'!$G$4:$G$518,'2026 RESUMEN'!D83)+SUMIFS('FRIL 2026'!$Q$3:$Q$117,'FRIL 2026'!$G$3:$G$117,'2026 RESUMEN'!$D83)</f>
        <v>0</v>
      </c>
      <c r="Q83" s="115">
        <f>SUMIFS('2026 FNDR'!$AA$4:$AA$518,'2026 FNDR'!$G$4:$G$518,'2026 RESUMEN'!D83)+SUMIFS('FRIL 2026'!$R$3:$R$117,'FRIL 2026'!$G$3:$G$117,'2026 RESUMEN'!$D83)</f>
        <v>0</v>
      </c>
      <c r="R83" s="115">
        <f>SUMIFS('2026 FNDR'!$AB$4:$AB$518,'2026 FNDR'!$G$4:$G$518,'2026 RESUMEN'!D83)+SUMIFS('FRIL 2026'!$S$3:$S$117,'FRIL 2026'!$G$3:$G$117,'2026 RESUMEN'!$D83)</f>
        <v>0</v>
      </c>
      <c r="S83" s="115">
        <f>SUMIFS('2026 FNDR'!$AC$5:$AC$518,'2026 FNDR'!$G$5:$G$518,'2026 RESUMEN'!D83)+SUMIFS('FRIL 2026'!$T$3:$T$117,'FRIL 2026'!$G$3:$G$117,'2026 RESUMEN'!D83)</f>
        <v>0</v>
      </c>
      <c r="T83" s="74">
        <f t="shared" si="28"/>
        <v>78276.374000000011</v>
      </c>
      <c r="V83" s="73" t="s">
        <v>90</v>
      </c>
      <c r="W83" s="94">
        <f t="shared" si="29"/>
        <v>78276.374000000011</v>
      </c>
    </row>
    <row r="84" spans="4:23" ht="18" customHeight="1">
      <c r="D84" s="233" t="s">
        <v>91</v>
      </c>
      <c r="E84" s="238">
        <v>1317068</v>
      </c>
      <c r="H84" s="91">
        <f>SUMIFS('2026 FNDR'!$R$4:$R$518,'2026 FNDR'!$G$4:$G$518,'2026 RESUMEN'!D84)</f>
        <v>0</v>
      </c>
      <c r="I84" s="91">
        <f>SUMIFS('2026 FNDR'!$S$5:$S$518,'2026 FNDR'!$G$5:$G$518,'2026 RESUMEN'!D84)+SUMIFS('FRIL 2026'!$J$3:$J$115,'FRIL 2026'!$G$3:$G$115,'2026 RESUMEN'!$D84)</f>
        <v>0</v>
      </c>
      <c r="J84" s="91">
        <f>SUMIFS('2026 FNDR'!$T$4:$T$518,'2026 FNDR'!$G$4:$G$518,'2026 RESUMEN'!D84)+SUMIFS('FRIL 2026'!$K$3:$K$117,'FRIL 2026'!$G$3:$G$117,'2026 RESUMEN'!$D84)</f>
        <v>0</v>
      </c>
      <c r="K84" s="91">
        <f>SUMIFS('2026 FNDR'!$U$4:$U$518,'2026 FNDR'!$G$4:$G$518,'2026 RESUMEN'!D84)+SUMIFS('FRIL 2026'!$L$3:$L$117,'FRIL 2026'!$G$3:$G$117,'2026 RESUMEN'!$D84)</f>
        <v>0</v>
      </c>
      <c r="L84" s="91">
        <f>SUMIFS('2026 FNDR'!$V$4:$V$518,'2026 FNDR'!$G$4:$G$518,'2026 RESUMEN'!D84)+SUMIFS('FRIL 2026'!$M$3:$M$117,'FRIL 2026'!$G$3:$G$117,'2026 RESUMEN'!$D84)</f>
        <v>0</v>
      </c>
      <c r="M84" s="115">
        <f>SUMIFS('2026 FNDR'!$W$4:$W$518,'2026 FNDR'!$G$4:$G$518,'2026 RESUMEN'!D84)+SUMIFS('FRIL 2026'!$N$3:$N$117,'FRIL 2026'!$G$3:$G$117,'2026 RESUMEN'!$D84)</f>
        <v>0</v>
      </c>
      <c r="N84" s="115">
        <f>SUMIFS('2026 FNDR'!$X$4:$X$518,'2026 FNDR'!$G$4:$G$518,'2026 RESUMEN'!D84)+SUMIFS('FRIL 2026'!$O$3:$O$117,'FRIL 2026'!$G$3:$G$117,'2026 RESUMEN'!$D84)</f>
        <v>0</v>
      </c>
      <c r="O84" s="115">
        <f>SUMIFS('2026 FNDR'!$Y$4:$Y$518,'2026 FNDR'!$G$4:$G$518,'2026 RESUMEN'!D84)+SUMIFS('FRIL 2026'!$P$3:$P$117,'FRIL 2026'!$G$3:$G$117,'2026 RESUMEN'!$D84)</f>
        <v>0</v>
      </c>
      <c r="P84" s="115">
        <f>SUMIFS('2026 FNDR'!$Z$4:$Z$518,'2026 FNDR'!$G$4:$G$518,'2026 RESUMEN'!D84)+SUMIFS('FRIL 2026'!$Q$3:$Q$117,'FRIL 2026'!$G$3:$G$117,'2026 RESUMEN'!$D84)</f>
        <v>0</v>
      </c>
      <c r="Q84" s="115">
        <f>SUMIFS('2026 FNDR'!$AA$4:$AA$518,'2026 FNDR'!$G$4:$G$518,'2026 RESUMEN'!D84)+SUMIFS('FRIL 2026'!$R$3:$R$117,'FRIL 2026'!$G$3:$G$117,'2026 RESUMEN'!$D84)</f>
        <v>0</v>
      </c>
      <c r="R84" s="115">
        <f>SUMIFS('2026 FNDR'!$AB$4:$AB$518,'2026 FNDR'!$G$4:$G$518,'2026 RESUMEN'!D84)+SUMIFS('FRIL 2026'!$S$3:$S$117,'FRIL 2026'!$G$3:$G$117,'2026 RESUMEN'!$D84)</f>
        <v>0</v>
      </c>
      <c r="S84" s="115">
        <f>SUMIFS('2026 FNDR'!$AC$5:$AC$518,'2026 FNDR'!$G$5:$G$518,'2026 RESUMEN'!D84)+SUMIFS('FRIL 2026'!$T$3:$T$117,'FRIL 2026'!$G$3:$G$117,'2026 RESUMEN'!D84)</f>
        <v>0</v>
      </c>
      <c r="T84" s="74">
        <f t="shared" si="28"/>
        <v>0</v>
      </c>
      <c r="V84" s="73" t="s">
        <v>91</v>
      </c>
      <c r="W84" s="94">
        <f t="shared" si="29"/>
        <v>0</v>
      </c>
    </row>
    <row r="85" spans="4:23" ht="18" customHeight="1">
      <c r="D85" s="233" t="s">
        <v>92</v>
      </c>
      <c r="E85" s="239">
        <v>0</v>
      </c>
      <c r="H85" s="91">
        <f>SUMIFS('2026 FNDR'!$R$4:$R$518,'2026 FNDR'!$G$4:$G$518,'2026 RESUMEN'!D85)</f>
        <v>0</v>
      </c>
      <c r="I85" s="91">
        <f>SUMIFS('2026 FNDR'!$S$5:$S$518,'2026 FNDR'!$G$5:$G$518,'2026 RESUMEN'!D85)+SUMIFS('FRIL 2026'!$J$3:$J$115,'FRIL 2026'!$G$3:$G$115,'2026 RESUMEN'!$D85)</f>
        <v>0</v>
      </c>
      <c r="J85" s="91">
        <f>SUMIFS('2026 FNDR'!$T$4:$T$518,'2026 FNDR'!$G$4:$G$518,'2026 RESUMEN'!D85)+SUMIFS('FRIL 2026'!$K$3:$K$117,'FRIL 2026'!$G$3:$G$117,'2026 RESUMEN'!$D85)</f>
        <v>0</v>
      </c>
      <c r="K85" s="91">
        <f>SUMIFS('2026 FNDR'!$U$4:$U$518,'2026 FNDR'!$G$4:$G$518,'2026 RESUMEN'!D85)+SUMIFS('FRIL 2026'!$L$3:$L$117,'FRIL 2026'!$G$3:$G$117,'2026 RESUMEN'!$D85)</f>
        <v>0</v>
      </c>
      <c r="L85" s="91">
        <f>SUMIFS('2026 FNDR'!$V$4:$V$518,'2026 FNDR'!$G$4:$G$518,'2026 RESUMEN'!D85)+SUMIFS('FRIL 2026'!$M$3:$M$117,'FRIL 2026'!$G$3:$G$117,'2026 RESUMEN'!$D85)</f>
        <v>0</v>
      </c>
      <c r="M85" s="115">
        <f>SUMIFS('2026 FNDR'!$W$4:$W$518,'2026 FNDR'!$G$4:$G$518,'2026 RESUMEN'!D85)+SUMIFS('FRIL 2026'!$N$3:$N$117,'FRIL 2026'!$G$3:$G$117,'2026 RESUMEN'!$D85)</f>
        <v>0</v>
      </c>
      <c r="N85" s="115">
        <f>SUMIFS('2026 FNDR'!$X$4:$X$518,'2026 FNDR'!$G$4:$G$518,'2026 RESUMEN'!D85)+SUMIFS('FRIL 2026'!$O$3:$O$117,'FRIL 2026'!$G$3:$G$117,'2026 RESUMEN'!$D85)</f>
        <v>0</v>
      </c>
      <c r="O85" s="115">
        <f>SUMIFS('2026 FNDR'!$Y$4:$Y$518,'2026 FNDR'!$G$4:$G$518,'2026 RESUMEN'!D85)+SUMIFS('FRIL 2026'!$P$3:$P$117,'FRIL 2026'!$G$3:$G$117,'2026 RESUMEN'!$D85)</f>
        <v>0</v>
      </c>
      <c r="P85" s="115">
        <f>SUMIFS('2026 FNDR'!$Z$4:$Z$518,'2026 FNDR'!$G$4:$G$518,'2026 RESUMEN'!D85)+SUMIFS('FRIL 2026'!$Q$3:$Q$117,'FRIL 2026'!$G$3:$G$117,'2026 RESUMEN'!$D85)</f>
        <v>0</v>
      </c>
      <c r="Q85" s="115">
        <f>SUMIFS('2026 FNDR'!$AA$4:$AA$518,'2026 FNDR'!$G$4:$G$518,'2026 RESUMEN'!D85)+SUMIFS('FRIL 2026'!$R$3:$R$117,'FRIL 2026'!$G$3:$G$117,'2026 RESUMEN'!$D85)</f>
        <v>0</v>
      </c>
      <c r="R85" s="115">
        <f>SUMIFS('2026 FNDR'!$AB$4:$AB$518,'2026 FNDR'!$G$4:$G$518,'2026 RESUMEN'!D85)+SUMIFS('FRIL 2026'!$S$3:$S$117,'FRIL 2026'!$G$3:$G$117,'2026 RESUMEN'!$D85)</f>
        <v>0</v>
      </c>
      <c r="S85" s="115">
        <f>SUMIFS('2026 FNDR'!$AC$5:$AC$518,'2026 FNDR'!$G$5:$G$518,'2026 RESUMEN'!D85)+SUMIFS('FRIL 2026'!$T$3:$T$117,'FRIL 2026'!$G$3:$G$117,'2026 RESUMEN'!D85)</f>
        <v>0</v>
      </c>
      <c r="T85" s="74">
        <f t="shared" si="28"/>
        <v>0</v>
      </c>
      <c r="V85" s="73" t="s">
        <v>92</v>
      </c>
      <c r="W85" s="94">
        <f t="shared" si="29"/>
        <v>0</v>
      </c>
    </row>
    <row r="86" spans="4:23" ht="18" customHeight="1">
      <c r="D86" s="240" t="s">
        <v>93</v>
      </c>
      <c r="E86" s="241">
        <f>SUM(E80:E85)</f>
        <v>12970520</v>
      </c>
      <c r="G86" s="75"/>
      <c r="H86" s="85">
        <f>SUM(H80:H85)</f>
        <v>0</v>
      </c>
      <c r="I86" s="85">
        <f t="shared" ref="I86:R86" si="30">SUM(I80:I85)</f>
        <v>0</v>
      </c>
      <c r="J86" s="85">
        <f t="shared" si="30"/>
        <v>748655.92400000012</v>
      </c>
      <c r="K86" s="85">
        <f t="shared" si="30"/>
        <v>262848.25599999999</v>
      </c>
      <c r="L86" s="85">
        <f t="shared" si="30"/>
        <v>0</v>
      </c>
      <c r="M86" s="85">
        <f t="shared" si="30"/>
        <v>0</v>
      </c>
      <c r="N86" s="85">
        <f t="shared" si="30"/>
        <v>0</v>
      </c>
      <c r="O86" s="85">
        <f t="shared" si="30"/>
        <v>0</v>
      </c>
      <c r="P86" s="85">
        <f t="shared" si="30"/>
        <v>0</v>
      </c>
      <c r="Q86" s="85">
        <f t="shared" si="30"/>
        <v>0</v>
      </c>
      <c r="R86" s="85">
        <f t="shared" si="30"/>
        <v>0</v>
      </c>
      <c r="S86" s="85">
        <f>SUM(S80:S85)</f>
        <v>0</v>
      </c>
      <c r="T86" s="85">
        <f>SUM(T80:T85)</f>
        <v>1011504.1799999999</v>
      </c>
      <c r="V86" s="83" t="s">
        <v>93</v>
      </c>
      <c r="W86" s="84">
        <f>SUM(W80:W85)</f>
        <v>1011504.1799999999</v>
      </c>
    </row>
    <row r="87" spans="4:23" ht="18" customHeight="1">
      <c r="D87" s="233" t="s">
        <v>94</v>
      </c>
      <c r="E87" s="242">
        <v>1773134</v>
      </c>
      <c r="H87" s="92">
        <f>SUMIFS('2026 FNDR'!$R$4:$R$518,'2026 FNDR'!$G$4:$G$518,'2026 RESUMEN'!D87)</f>
        <v>0</v>
      </c>
      <c r="I87" s="92">
        <f>SUMIFS('2026 FNDR'!$S$5:$S$518,'2026 FNDR'!$G$5:$G$518,'2026 RESUMEN'!D87)+SUMIFS('FRIL 2026'!$J$3:$J$115,'FRIL 2026'!$G$3:$G$115,'2026 RESUMEN'!$D87)</f>
        <v>35932.68</v>
      </c>
      <c r="J87" s="92">
        <f>SUMIFS('2026 FNDR'!$T$4:$T$518,'2026 FNDR'!$G$4:$G$518,'2026 RESUMEN'!D87)+SUMIFS('FRIL 2026'!$K$3:$K$117,'FRIL 2026'!$G$3:$G$117,'2026 RESUMEN'!$D87)</f>
        <v>134903.158</v>
      </c>
      <c r="K87" s="92">
        <f>SUMIFS('2026 FNDR'!$U$4:$U$518,'2026 FNDR'!$G$4:$G$518,'2026 RESUMEN'!D87)+SUMIFS('FRIL 2026'!$L$3:$L$117,'FRIL 2026'!$G$3:$G$117,'2026 RESUMEN'!$D87)</f>
        <v>111485.47500000001</v>
      </c>
      <c r="L87" s="92">
        <f>SUMIFS('2026 FNDR'!$V$4:$V$518,'2026 FNDR'!$G$4:$G$518,'2026 RESUMEN'!D87)+SUMIFS('FRIL 2026'!$M$3:$M$117,'FRIL 2026'!$G$3:$G$117,'2026 RESUMEN'!$D87)</f>
        <v>0</v>
      </c>
      <c r="M87" s="116">
        <f>SUMIFS('2026 FNDR'!$W$4:$W$518,'2026 FNDR'!$G$4:$G$518,'2026 RESUMEN'!D87)+SUMIFS('FRIL 2026'!$N$3:$N$117,'FRIL 2026'!$G$3:$G$117,'2026 RESUMEN'!$D87)</f>
        <v>0</v>
      </c>
      <c r="N87" s="116">
        <f>SUMIFS('2026 FNDR'!$X$4:$X$518,'2026 FNDR'!$G$4:$G$518,'2026 RESUMEN'!D87)+SUMIFS('FRIL 2026'!$O$3:$O$117,'FRIL 2026'!$G$3:$G$117,'2026 RESUMEN'!$D87)</f>
        <v>0</v>
      </c>
      <c r="O87" s="116">
        <f>SUMIFS('2026 FNDR'!$Y$4:$Y$518,'2026 FNDR'!$G$4:$G$518,'2026 RESUMEN'!D87)+SUMIFS('FRIL 2026'!$P$3:$P$117,'FRIL 2026'!$G$3:$G$117,'2026 RESUMEN'!$D87)</f>
        <v>0</v>
      </c>
      <c r="P87" s="116">
        <f>SUMIFS('2026 FNDR'!$Z$4:$Z$518,'2026 FNDR'!$G$4:$G$518,'2026 RESUMEN'!D87)+SUMIFS('FRIL 2026'!$Q$3:$Q$117,'FRIL 2026'!$G$3:$G$117,'2026 RESUMEN'!$D87)</f>
        <v>0</v>
      </c>
      <c r="Q87" s="116">
        <f>SUMIFS('2026 FNDR'!$AA$4:$AA$518,'2026 FNDR'!$G$4:$G$518,'2026 RESUMEN'!D87)+SUMIFS('FRIL 2026'!$R$3:$R$117,'FRIL 2026'!$G$3:$G$117,'2026 RESUMEN'!$D87)</f>
        <v>0</v>
      </c>
      <c r="R87" s="116">
        <f>SUMIFS('2026 FNDR'!$AB$4:$AB$518,'2026 FNDR'!$G$4:$G$518,'2026 RESUMEN'!D87)+SUMIFS('FRIL 2026'!$S$3:$S$117,'FRIL 2026'!$G$3:$G$117,'2026 RESUMEN'!$D87)</f>
        <v>0</v>
      </c>
      <c r="S87" s="116">
        <f>SUMIFS('2026 FNDR'!$AC$5:$AC$269,'2026 FNDR'!$G$5:$G$269,'2026 RESUMEN'!D87)+SUMIFS('FRIL 2026'!$T$3:$T$117,'FRIL 2026'!$G$3:$G$117,'2026 RESUMEN'!D87)</f>
        <v>0</v>
      </c>
      <c r="T87" s="74">
        <f>SUMIFS(H87:S87,$H$70:$S$70,"ejecutado")</f>
        <v>282321.31299999997</v>
      </c>
      <c r="V87" s="73" t="s">
        <v>94</v>
      </c>
      <c r="W87" s="5">
        <f>T87</f>
        <v>282321.31299999997</v>
      </c>
    </row>
    <row r="88" spans="4:23" ht="18" customHeight="1">
      <c r="D88" s="233" t="s">
        <v>95</v>
      </c>
      <c r="E88" s="242">
        <v>4973632</v>
      </c>
      <c r="H88" s="92">
        <f>SUMIFS('2026 FNDR'!$R$4:$R$518,'2026 FNDR'!$G$4:$G$518,'2026 RESUMEN'!D88)</f>
        <v>0</v>
      </c>
      <c r="I88" s="92">
        <f>SUMIFS('2026 FNDR'!$S$5:$S$518,'2026 FNDR'!$G$5:$G$518,'2026 RESUMEN'!D88)+SUMIFS('FRIL 2026'!$J$3:$J$115,'FRIL 2026'!$G$3:$G$115,'2026 RESUMEN'!$D88)</f>
        <v>0</v>
      </c>
      <c r="J88" s="92">
        <f>SUMIFS('2026 FNDR'!$T$4:$T$518,'2026 FNDR'!$G$4:$G$518,'2026 RESUMEN'!D88)+SUMIFS('FRIL 2026'!$K$3:$K$117,'FRIL 2026'!$G$3:$G$117,'2026 RESUMEN'!$D88)</f>
        <v>58841.841</v>
      </c>
      <c r="K88" s="92">
        <f>SUMIFS('2026 FNDR'!$U$4:$U$518,'2026 FNDR'!$G$4:$G$518,'2026 RESUMEN'!D88)+SUMIFS('FRIL 2026'!$L$3:$L$117,'FRIL 2026'!$G$3:$G$117,'2026 RESUMEN'!$D88)</f>
        <v>83178.062000000005</v>
      </c>
      <c r="L88" s="92">
        <f>SUMIFS('2026 FNDR'!$V$4:$V$518,'2026 FNDR'!$G$4:$G$518,'2026 RESUMEN'!D88)+SUMIFS('FRIL 2026'!$M$3:$M$117,'FRIL 2026'!$G$3:$G$117,'2026 RESUMEN'!$D88)</f>
        <v>0</v>
      </c>
      <c r="M88" s="116">
        <f>SUMIFS('2026 FNDR'!$W$4:$W$518,'2026 FNDR'!$G$4:$G$518,'2026 RESUMEN'!D88)+SUMIFS('FRIL 2026'!$N$3:$N$117,'FRIL 2026'!$G$3:$G$117,'2026 RESUMEN'!$D88)</f>
        <v>0</v>
      </c>
      <c r="N88" s="116">
        <f>SUMIFS('2026 FNDR'!$X$4:$X$518,'2026 FNDR'!$G$4:$G$518,'2026 RESUMEN'!D88)+SUMIFS('FRIL 2026'!$O$3:$O$117,'FRIL 2026'!$G$3:$G$117,'2026 RESUMEN'!$D88)</f>
        <v>0</v>
      </c>
      <c r="O88" s="116">
        <f>SUMIFS('2026 FNDR'!$Y$4:$Y$518,'2026 FNDR'!$G$4:$G$518,'2026 RESUMEN'!D88)+SUMIFS('FRIL 2026'!$P$3:$P$117,'FRIL 2026'!$G$3:$G$117,'2026 RESUMEN'!$D88)</f>
        <v>0</v>
      </c>
      <c r="P88" s="116">
        <f>SUMIFS('2026 FNDR'!$Z$4:$Z$518,'2026 FNDR'!$G$4:$G$518,'2026 RESUMEN'!D88)+SUMIFS('FRIL 2026'!$Q$3:$Q$117,'FRIL 2026'!$G$3:$G$117,'2026 RESUMEN'!$D88)</f>
        <v>0</v>
      </c>
      <c r="Q88" s="116">
        <f>SUMIFS('2026 FNDR'!$AA$4:$AA$518,'2026 FNDR'!$G$4:$G$518,'2026 RESUMEN'!D88)+SUMIFS('FRIL 2026'!$R$3:$R$117,'FRIL 2026'!$G$3:$G$117,'2026 RESUMEN'!$D88)</f>
        <v>0</v>
      </c>
      <c r="R88" s="116">
        <f>SUMIFS('2026 FNDR'!$AB$4:$AB$518,'2026 FNDR'!$G$4:$G$518,'2026 RESUMEN'!D88)+SUMIFS('FRIL 2026'!$S$3:$S$117,'FRIL 2026'!$G$3:$G$117,'2026 RESUMEN'!$D88)</f>
        <v>0</v>
      </c>
      <c r="S88" s="116">
        <f>SUMIFS('2026 FNDR'!$AC$5:$AC$269,'2026 FNDR'!$G$5:$G$269,'2026 RESUMEN'!D88)+SUMIFS('FRIL 2026'!$T$3:$T$117,'FRIL 2026'!$G$3:$G$117,'2026 RESUMEN'!D88)</f>
        <v>0</v>
      </c>
      <c r="T88" s="74">
        <f>SUMIFS(H88:S88,$H$70:$S$70,"ejecutado")</f>
        <v>142019.90299999999</v>
      </c>
      <c r="V88" s="73" t="s">
        <v>95</v>
      </c>
      <c r="W88" s="5">
        <f t="shared" ref="W88:W91" si="31">T88</f>
        <v>142019.90299999999</v>
      </c>
    </row>
    <row r="89" spans="4:23" ht="18" customHeight="1">
      <c r="D89" s="233" t="s">
        <v>96</v>
      </c>
      <c r="E89" s="242">
        <v>2724004</v>
      </c>
      <c r="H89" s="92">
        <f>SUMIFS('2026 FNDR'!$R$4:$R$518,'2026 FNDR'!$G$4:$G$518,'2026 RESUMEN'!D89)</f>
        <v>0</v>
      </c>
      <c r="I89" s="92">
        <f>SUMIFS('2026 FNDR'!$S$5:$S$518,'2026 FNDR'!$G$5:$G$518,'2026 RESUMEN'!D89)+SUMIFS('FRIL 2026'!$J$3:$J$115,'FRIL 2026'!$G$3:$G$115,'2026 RESUMEN'!$D89)</f>
        <v>357020.23499999999</v>
      </c>
      <c r="J89" s="92">
        <f>SUMIFS('2026 FNDR'!$T$4:$T$518,'2026 FNDR'!$G$4:$G$518,'2026 RESUMEN'!D89)+SUMIFS('FRIL 2026'!$K$3:$K$117,'FRIL 2026'!$G$3:$G$117,'2026 RESUMEN'!$D89)</f>
        <v>269159.55</v>
      </c>
      <c r="K89" s="92">
        <f>SUMIFS('2026 FNDR'!$U$4:$U$518,'2026 FNDR'!$G$4:$G$518,'2026 RESUMEN'!D89)+SUMIFS('FRIL 2026'!$L$3:$L$117,'FRIL 2026'!$G$3:$G$117,'2026 RESUMEN'!$D89)</f>
        <v>129883.47400000002</v>
      </c>
      <c r="L89" s="92">
        <f>SUMIFS('2026 FNDR'!$V$4:$V$518,'2026 FNDR'!$G$4:$G$518,'2026 RESUMEN'!D89)+SUMIFS('FRIL 2026'!$M$3:$M$117,'FRIL 2026'!$G$3:$G$117,'2026 RESUMEN'!$D89)</f>
        <v>0</v>
      </c>
      <c r="M89" s="116">
        <f>SUMIFS('2026 FNDR'!$W$4:$W$518,'2026 FNDR'!$G$4:$G$518,'2026 RESUMEN'!D89)+SUMIFS('FRIL 2026'!$N$3:$N$117,'FRIL 2026'!$G$3:$G$117,'2026 RESUMEN'!$D89)</f>
        <v>0</v>
      </c>
      <c r="N89" s="116">
        <f>SUMIFS('2026 FNDR'!$X$4:$X$518,'2026 FNDR'!$G$4:$G$518,'2026 RESUMEN'!D89)+SUMIFS('FRIL 2026'!$O$3:$O$117,'FRIL 2026'!$G$3:$G$117,'2026 RESUMEN'!$D89)</f>
        <v>0</v>
      </c>
      <c r="O89" s="116">
        <f>SUMIFS('2026 FNDR'!$Y$4:$Y$518,'2026 FNDR'!$G$4:$G$518,'2026 RESUMEN'!D89)+SUMIFS('FRIL 2026'!$P$3:$P$117,'FRIL 2026'!$G$3:$G$117,'2026 RESUMEN'!$D89)</f>
        <v>0</v>
      </c>
      <c r="P89" s="116">
        <f>SUMIFS('2026 FNDR'!$Z$4:$Z$518,'2026 FNDR'!$G$4:$G$518,'2026 RESUMEN'!D89)+SUMIFS('FRIL 2026'!$Q$3:$Q$117,'FRIL 2026'!$G$3:$G$117,'2026 RESUMEN'!$D89)</f>
        <v>0</v>
      </c>
      <c r="Q89" s="116">
        <f>SUMIFS('2026 FNDR'!$AA$4:$AA$518,'2026 FNDR'!$G$4:$G$518,'2026 RESUMEN'!D89)+SUMIFS('FRIL 2026'!$R$3:$R$117,'FRIL 2026'!$G$3:$G$117,'2026 RESUMEN'!$D89)</f>
        <v>0</v>
      </c>
      <c r="R89" s="116">
        <f>SUMIFS('2026 FNDR'!$AB$4:$AB$518,'2026 FNDR'!$G$4:$G$518,'2026 RESUMEN'!D89)+SUMIFS('FRIL 2026'!$S$3:$S$117,'FRIL 2026'!$G$3:$G$117,'2026 RESUMEN'!$D89)</f>
        <v>0</v>
      </c>
      <c r="S89" s="116">
        <f>SUMIFS('2026 FNDR'!$AC$5:$AC$269,'2026 FNDR'!$G$5:$G$269,'2026 RESUMEN'!D89)+SUMIFS('FRIL 2026'!$T$3:$T$117,'FRIL 2026'!$G$3:$G$117,'2026 RESUMEN'!D89)</f>
        <v>0</v>
      </c>
      <c r="T89" s="74">
        <f>SUMIFS(H89:S89,$H$70:$S$70,"ejecutado")</f>
        <v>756063.25899999996</v>
      </c>
      <c r="V89" s="73" t="s">
        <v>96</v>
      </c>
      <c r="W89" s="5">
        <f t="shared" si="31"/>
        <v>756063.25899999996</v>
      </c>
    </row>
    <row r="90" spans="4:23" ht="18" customHeight="1">
      <c r="D90" s="233" t="s">
        <v>97</v>
      </c>
      <c r="E90" s="242">
        <v>1471433</v>
      </c>
      <c r="H90" s="92">
        <f>SUMIFS('2026 FNDR'!$R$4:$R$518,'2026 FNDR'!$G$4:$G$518,'2026 RESUMEN'!D90)</f>
        <v>0</v>
      </c>
      <c r="I90" s="92">
        <f>SUMIFS('2026 FNDR'!$S$5:$S$518,'2026 FNDR'!$G$5:$G$518,'2026 RESUMEN'!D90)+SUMIFS('FRIL 2026'!$J$3:$J$115,'FRIL 2026'!$G$3:$G$115,'2026 RESUMEN'!$D90)</f>
        <v>63655.921999999999</v>
      </c>
      <c r="J90" s="92">
        <f>SUMIFS('2026 FNDR'!$T$4:$T$518,'2026 FNDR'!$G$4:$G$518,'2026 RESUMEN'!D90)+SUMIFS('FRIL 2026'!$K$3:$K$117,'FRIL 2026'!$G$3:$G$117,'2026 RESUMEN'!$D90)</f>
        <v>102922.924</v>
      </c>
      <c r="K90" s="92">
        <f>SUMIFS('2026 FNDR'!$U$4:$U$518,'2026 FNDR'!$G$4:$G$518,'2026 RESUMEN'!D90)+SUMIFS('FRIL 2026'!$L$3:$L$117,'FRIL 2026'!$G$3:$G$117,'2026 RESUMEN'!$D90)</f>
        <v>31371.753000000001</v>
      </c>
      <c r="L90" s="92">
        <f>SUMIFS('2026 FNDR'!$V$4:$V$518,'2026 FNDR'!$G$4:$G$518,'2026 RESUMEN'!D90)+SUMIFS('FRIL 2026'!$M$3:$M$117,'FRIL 2026'!$G$3:$G$117,'2026 RESUMEN'!$D90)</f>
        <v>0</v>
      </c>
      <c r="M90" s="116">
        <f>SUMIFS('2026 FNDR'!$W$4:$W$518,'2026 FNDR'!$G$4:$G$518,'2026 RESUMEN'!D90)+SUMIFS('FRIL 2026'!$N$3:$N$117,'FRIL 2026'!$G$3:$G$117,'2026 RESUMEN'!$D90)</f>
        <v>0</v>
      </c>
      <c r="N90" s="116">
        <f>SUMIFS('2026 FNDR'!$X$4:$X$518,'2026 FNDR'!$G$4:$G$518,'2026 RESUMEN'!D90)+SUMIFS('FRIL 2026'!$O$3:$O$117,'FRIL 2026'!$G$3:$G$117,'2026 RESUMEN'!$D90)</f>
        <v>0</v>
      </c>
      <c r="O90" s="116">
        <f>SUMIFS('2026 FNDR'!$Y$4:$Y$518,'2026 FNDR'!$G$4:$G$518,'2026 RESUMEN'!D90)+SUMIFS('FRIL 2026'!$P$3:$P$117,'FRIL 2026'!$G$3:$G$117,'2026 RESUMEN'!$D90)</f>
        <v>0</v>
      </c>
      <c r="P90" s="116">
        <f>SUMIFS('2026 FNDR'!$Z$4:$Z$518,'2026 FNDR'!$G$4:$G$518,'2026 RESUMEN'!D90)+SUMIFS('FRIL 2026'!$Q$3:$Q$117,'FRIL 2026'!$G$3:$G$117,'2026 RESUMEN'!$D90)</f>
        <v>0</v>
      </c>
      <c r="Q90" s="116">
        <f>SUMIFS('2026 FNDR'!$AA$4:$AA$518,'2026 FNDR'!$G$4:$G$518,'2026 RESUMEN'!D90)+SUMIFS('FRIL 2026'!$R$3:$R$117,'FRIL 2026'!$G$3:$G$117,'2026 RESUMEN'!$D90)</f>
        <v>0</v>
      </c>
      <c r="R90" s="116">
        <f>SUMIFS('2026 FNDR'!$AB$4:$AB$518,'2026 FNDR'!$G$4:$G$518,'2026 RESUMEN'!D90)+SUMIFS('FRIL 2026'!$S$3:$S$117,'FRIL 2026'!$G$3:$G$117,'2026 RESUMEN'!$D90)</f>
        <v>0</v>
      </c>
      <c r="S90" s="116">
        <f>SUMIFS('2026 FNDR'!$AC$5:$AC$269,'2026 FNDR'!$G$5:$G$269,'2026 RESUMEN'!D90)+SUMIFS('FRIL 2026'!$T$3:$T$117,'FRIL 2026'!$G$3:$G$117,'2026 RESUMEN'!D90)</f>
        <v>0</v>
      </c>
      <c r="T90" s="74">
        <f>SUMIFS(H90:S90,$H$70:$S$70,"ejecutado")</f>
        <v>197950.59899999999</v>
      </c>
      <c r="V90" s="73" t="s">
        <v>97</v>
      </c>
      <c r="W90" s="5">
        <f t="shared" si="31"/>
        <v>197950.59899999999</v>
      </c>
    </row>
    <row r="91" spans="4:23" ht="18" customHeight="1">
      <c r="D91" s="233" t="s">
        <v>98</v>
      </c>
      <c r="E91" s="243">
        <v>0</v>
      </c>
      <c r="H91" s="92">
        <f>SUMIFS('2026 FNDR'!$R$4:$R$518,'2026 FNDR'!$G$4:$G$518,'2026 RESUMEN'!D91)</f>
        <v>0</v>
      </c>
      <c r="I91" s="92">
        <f>SUMIFS('2026 FNDR'!$S$5:$S$518,'2026 FNDR'!$G$5:$G$518,'2026 RESUMEN'!D91)+SUMIFS('FRIL 2026'!$J$3:$J$115,'FRIL 2026'!$G$3:$G$115,'2026 RESUMEN'!$D91)</f>
        <v>0</v>
      </c>
      <c r="J91" s="92">
        <f>SUMIFS('2026 FNDR'!$T$4:$T$518,'2026 FNDR'!$G$4:$G$518,'2026 RESUMEN'!D91)+SUMIFS('FRIL 2026'!$K$3:$K$117,'FRIL 2026'!$G$3:$G$117,'2026 RESUMEN'!$D91)</f>
        <v>0</v>
      </c>
      <c r="K91" s="92">
        <f>SUMIFS('2026 FNDR'!$U$4:$U$518,'2026 FNDR'!$G$4:$G$518,'2026 RESUMEN'!D91)+SUMIFS('FRIL 2026'!$L$3:$L$117,'FRIL 2026'!$G$3:$G$117,'2026 RESUMEN'!$D91)</f>
        <v>0</v>
      </c>
      <c r="L91" s="92">
        <f>SUMIFS('2026 FNDR'!$V$4:$V$518,'2026 FNDR'!$G$4:$G$518,'2026 RESUMEN'!D91)+SUMIFS('FRIL 2026'!$M$3:$M$117,'FRIL 2026'!$G$3:$G$117,'2026 RESUMEN'!$D91)</f>
        <v>0</v>
      </c>
      <c r="M91" s="116">
        <f>SUMIFS('2026 FNDR'!$W$4:$W$518,'2026 FNDR'!$G$4:$G$518,'2026 RESUMEN'!D91)+SUMIFS('FRIL 2026'!$N$3:$N$117,'FRIL 2026'!$G$3:$G$117,'2026 RESUMEN'!$D91)</f>
        <v>0</v>
      </c>
      <c r="N91" s="116">
        <f>SUMIFS('2026 FNDR'!$X$4:$X$518,'2026 FNDR'!$G$4:$G$518,'2026 RESUMEN'!D91)+SUMIFS('FRIL 2026'!$O$3:$O$117,'FRIL 2026'!$G$3:$G$117,'2026 RESUMEN'!$D91)</f>
        <v>0</v>
      </c>
      <c r="O91" s="116">
        <f>SUMIFS('2026 FNDR'!$Y$4:$Y$518,'2026 FNDR'!$G$4:$G$518,'2026 RESUMEN'!D91)+SUMIFS('FRIL 2026'!$P$3:$P$117,'FRIL 2026'!$G$3:$G$117,'2026 RESUMEN'!$D91)</f>
        <v>0</v>
      </c>
      <c r="P91" s="116">
        <f>SUMIFS('2026 FNDR'!$Z$4:$Z$518,'2026 FNDR'!$G$4:$G$518,'2026 RESUMEN'!D91)+SUMIFS('FRIL 2026'!$Q$3:$Q$117,'FRIL 2026'!$G$3:$G$117,'2026 RESUMEN'!$D91)</f>
        <v>0</v>
      </c>
      <c r="Q91" s="116">
        <f>SUMIFS('2026 FNDR'!$AA$4:$AA$518,'2026 FNDR'!$G$4:$G$518,'2026 RESUMEN'!D91)+SUMIFS('FRIL 2026'!$R$3:$R$117,'FRIL 2026'!$G$3:$G$117,'2026 RESUMEN'!$D91)</f>
        <v>0</v>
      </c>
      <c r="R91" s="116">
        <f>SUMIFS('2026 FNDR'!$AB$4:$AB$518,'2026 FNDR'!$G$4:$G$518,'2026 RESUMEN'!D91)+SUMIFS('FRIL 2026'!$S$3:$S$117,'FRIL 2026'!$G$3:$G$117,'2026 RESUMEN'!$D91)</f>
        <v>0</v>
      </c>
      <c r="S91" s="116">
        <f>SUMIFS('2026 FNDR'!$AC$5:$AC$269,'2026 FNDR'!$G$5:$G$269,'2026 RESUMEN'!D91)+SUMIFS('FRIL 2026'!$T$3:$T$117,'FRIL 2026'!$G$3:$G$117,'2026 RESUMEN'!D91)</f>
        <v>0</v>
      </c>
      <c r="T91" s="74">
        <f>SUMIFS(H91:S91,$H$70:$S$70,"ejecutado")</f>
        <v>0</v>
      </c>
      <c r="V91" s="73" t="s">
        <v>98</v>
      </c>
      <c r="W91" s="5">
        <f t="shared" si="31"/>
        <v>0</v>
      </c>
    </row>
    <row r="92" spans="4:23" ht="18" customHeight="1">
      <c r="D92" s="244" t="s">
        <v>99</v>
      </c>
      <c r="E92" s="245">
        <f>SUM(E87:E91)</f>
        <v>10942203</v>
      </c>
      <c r="H92" s="88">
        <f>SUM(H87:H91)</f>
        <v>0</v>
      </c>
      <c r="I92" s="88">
        <f>SUM(I87:I91)</f>
        <v>456608.837</v>
      </c>
      <c r="J92" s="88">
        <f t="shared" ref="J92:S92" si="32">SUM(J87:J91)</f>
        <v>565827.473</v>
      </c>
      <c r="K92" s="88">
        <f t="shared" si="32"/>
        <v>355918.76400000008</v>
      </c>
      <c r="L92" s="88">
        <f t="shared" si="32"/>
        <v>0</v>
      </c>
      <c r="M92" s="88">
        <f t="shared" si="32"/>
        <v>0</v>
      </c>
      <c r="N92" s="88">
        <f t="shared" si="32"/>
        <v>0</v>
      </c>
      <c r="O92" s="88">
        <f t="shared" si="32"/>
        <v>0</v>
      </c>
      <c r="P92" s="88">
        <f t="shared" si="32"/>
        <v>0</v>
      </c>
      <c r="Q92" s="88">
        <f>SUM(Q87:Q91)</f>
        <v>0</v>
      </c>
      <c r="R92" s="88">
        <f t="shared" si="32"/>
        <v>0</v>
      </c>
      <c r="S92" s="88">
        <f t="shared" si="32"/>
        <v>0</v>
      </c>
      <c r="T92" s="88">
        <f>SUM(T87:T91)</f>
        <v>1378355.0739999998</v>
      </c>
      <c r="V92" s="86" t="s">
        <v>99</v>
      </c>
      <c r="W92" s="87">
        <f>SUM(W87:W91)</f>
        <v>1378355.0739999998</v>
      </c>
    </row>
    <row r="93" spans="4:23" ht="18" customHeight="1">
      <c r="D93" s="246" t="s">
        <v>100</v>
      </c>
      <c r="E93" s="247">
        <v>32535660</v>
      </c>
      <c r="G93" s="75"/>
      <c r="H93" s="97">
        <f>SUMIFS('2026 FNDR'!$R$4:$R$518,'2026 FNDR'!$G$4:$G$518,'2026 RESUMEN'!D93)</f>
        <v>0</v>
      </c>
      <c r="I93" s="97">
        <f>SUMIFS('2026 FNDR'!$S$5:$S$518,'2026 FNDR'!$G$5:$G$518,'2026 RESUMEN'!D93)</f>
        <v>7037136.4299999997</v>
      </c>
      <c r="J93" s="97">
        <f>SUMIFS('2026 FNDR'!$T$4:$T$518,'2026 FNDR'!$G$4:$G$518,'2026 RESUMEN'!D93)+SUMIFS('FRIL 2026'!$K$3:$K$117,'FRIL 2026'!$G$3:$G$117,D93)</f>
        <v>61598.981</v>
      </c>
      <c r="K93" s="97">
        <f>SUMIFS('2026 FNDR'!$U$4:$U$518,'2026 FNDR'!$G$4:$G$518,'2026 RESUMEN'!D93)</f>
        <v>222402.68</v>
      </c>
      <c r="L93" s="97">
        <f>SUMIFS('2026 FNDR'!$V$4:$V$518,'2026 FNDR'!$G$4:$G$518,'2026 RESUMEN'!D93)</f>
        <v>0</v>
      </c>
      <c r="M93" s="124">
        <f>SUMIFS('2026 FNDR'!$W$4:$W$518,'2026 FNDR'!$G$4:$G$518,'2026 RESUMEN'!D93)+SUMIFS('FRIL 2026'!$M$3:$M$30,'FRIL 2026'!$G$3:$G$30,'2026 RESUMEN'!$D93)</f>
        <v>0</v>
      </c>
      <c r="N93" s="124">
        <f>SUMIFS('2026 FNDR'!$X$4:$X$518,'2026 FNDR'!$G$4:$G$518,'2026 RESUMEN'!D93)+SUMIFS('FRIL 2026'!$O$3:$O$30,'FRIL 2026'!$G$3:$G$30,'2026 RESUMEN'!$D93)</f>
        <v>0</v>
      </c>
      <c r="O93" s="124">
        <f>SUMIFS('2026 FNDR'!$Y$4:$Y$518,'2026 FNDR'!$G$4:$G$518,'2026 RESUMEN'!D93)+SUMIFS('FRIL 2026'!$O$3:$O$32,'FRIL 2026'!$G$3:$G$32,'2026 RESUMEN'!$D93)</f>
        <v>0</v>
      </c>
      <c r="P93" s="124">
        <f>SUMIFS('2026 FNDR'!$Z$4:$Z$518,'2026 FNDR'!$G$4:$G$518,'2026 RESUMEN'!D93)+SUMIFS('FRIL 2026'!$Q$3:$Q$33,'FRIL 2026'!$G$3:$G$33,'2026 RESUMEN'!$D93)</f>
        <v>0</v>
      </c>
      <c r="Q93" s="124">
        <f>SUMIFS('2026 FNDR'!$AA$4:$AA$518,'2026 FNDR'!$G$4:$G$518,'2026 RESUMEN'!D93)</f>
        <v>0</v>
      </c>
      <c r="R93" s="124">
        <f>SUMIFS('2026 FNDR'!$AB$4:$AB$518,'2026 FNDR'!$G$4:$G$518,'2026 RESUMEN'!D93)+SUMIFS('FRIL 2026'!$R$3:$R$36,'FRIL 2026'!$G$3:$G$36,'2026 RESUMEN'!$D93)</f>
        <v>0</v>
      </c>
      <c r="S93" s="124">
        <f>SUMIFS('2026 FNDR'!$AC$4:$AC$269,'2026 FNDR'!$G$4:$G$269,'2026 RESUMEN'!D93)</f>
        <v>0</v>
      </c>
      <c r="T93" s="97">
        <f>SUMIFS(H93:S93,$H$70:$S$70,"ejecutado")</f>
        <v>7321138.0909999991</v>
      </c>
      <c r="V93" s="95" t="s">
        <v>100</v>
      </c>
      <c r="W93" s="96">
        <f>T93</f>
        <v>7321138.0909999991</v>
      </c>
    </row>
    <row r="94" spans="4:23" ht="24" customHeight="1">
      <c r="D94" s="248" t="s">
        <v>101</v>
      </c>
      <c r="E94" s="242">
        <f>E79+E86+E92+E93</f>
        <v>67103589</v>
      </c>
      <c r="G94" s="75"/>
      <c r="H94" s="74">
        <f>H79+H86+H92+H93</f>
        <v>0</v>
      </c>
      <c r="I94" s="74">
        <f>I79+I86+I92+I93</f>
        <v>8279252.125</v>
      </c>
      <c r="J94" s="74">
        <f>J79+J86+J92+J93</f>
        <v>1960335.398</v>
      </c>
      <c r="K94" s="74">
        <f t="shared" ref="K94:Q94" si="33">K79+K86+K92+K93</f>
        <v>1652181.7879999999</v>
      </c>
      <c r="L94" s="74">
        <f>L79+L86+L92+L93</f>
        <v>0</v>
      </c>
      <c r="M94" s="74">
        <f>M79+M86+M92+M93</f>
        <v>0</v>
      </c>
      <c r="N94" s="74">
        <f t="shared" si="33"/>
        <v>0</v>
      </c>
      <c r="O94" s="74">
        <f>O79+O86+O92+O93</f>
        <v>0</v>
      </c>
      <c r="P94" s="74">
        <f t="shared" si="33"/>
        <v>0</v>
      </c>
      <c r="Q94" s="74">
        <f t="shared" si="33"/>
        <v>0</v>
      </c>
      <c r="R94" s="74">
        <f>R79+R86+R92+R93</f>
        <v>0</v>
      </c>
      <c r="S94" s="74">
        <f>S79+S86+S92+S93</f>
        <v>0</v>
      </c>
      <c r="T94" s="74">
        <f>T79+T86+T92+T93</f>
        <v>11891769.310999999</v>
      </c>
      <c r="U94" s="89"/>
      <c r="V94" s="205" t="s">
        <v>101</v>
      </c>
      <c r="W94" s="5">
        <f>W79+W86+W92+W93</f>
        <v>11891769.310999999</v>
      </c>
    </row>
    <row r="95" spans="4:23" ht="18" customHeight="1">
      <c r="D95" s="67"/>
      <c r="E95" s="77"/>
      <c r="H95" s="354" t="s">
        <v>102</v>
      </c>
      <c r="I95" s="354"/>
      <c r="J95" s="354"/>
      <c r="K95" s="354"/>
      <c r="L95" s="354"/>
      <c r="M95" s="354"/>
      <c r="N95" s="354"/>
      <c r="O95" s="354"/>
      <c r="P95" s="354"/>
      <c r="Q95" s="354"/>
    </row>
    <row r="96" spans="4:23" ht="18" hidden="1" customHeight="1">
      <c r="D96" s="67"/>
      <c r="E96" s="77"/>
      <c r="H96" s="89">
        <f t="shared" ref="H96:T96" si="34">H41-H94</f>
        <v>0</v>
      </c>
      <c r="I96" s="89">
        <f t="shared" si="34"/>
        <v>0</v>
      </c>
      <c r="J96" s="89">
        <f t="shared" si="34"/>
        <v>0</v>
      </c>
      <c r="K96" s="89">
        <f t="shared" si="34"/>
        <v>0</v>
      </c>
      <c r="L96" s="89">
        <f t="shared" si="34"/>
        <v>0</v>
      </c>
      <c r="M96" s="89">
        <f t="shared" si="34"/>
        <v>0</v>
      </c>
      <c r="N96" s="89">
        <f t="shared" si="34"/>
        <v>0</v>
      </c>
      <c r="O96" s="89">
        <f t="shared" si="34"/>
        <v>0</v>
      </c>
      <c r="P96" s="89">
        <f t="shared" si="34"/>
        <v>0</v>
      </c>
      <c r="Q96" s="89">
        <f t="shared" si="34"/>
        <v>0</v>
      </c>
      <c r="R96" s="89">
        <f t="shared" si="34"/>
        <v>0</v>
      </c>
      <c r="S96" s="89">
        <f t="shared" si="34"/>
        <v>0</v>
      </c>
      <c r="T96" s="89">
        <f t="shared" si="34"/>
        <v>0</v>
      </c>
      <c r="U96" s="89"/>
      <c r="V96" s="89"/>
    </row>
    <row r="97" spans="3:23" ht="18" customHeight="1">
      <c r="D97" s="67"/>
      <c r="E97" s="77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14"/>
    </row>
    <row r="98" spans="3:23" ht="18" customHeight="1">
      <c r="D98" s="67"/>
      <c r="E98" s="77"/>
      <c r="H98" s="71" t="str">
        <f>H70</f>
        <v>EJECUTADO</v>
      </c>
      <c r="I98" s="71" t="str">
        <f t="shared" ref="I98:T98" si="35">I70</f>
        <v>EJECUTADO</v>
      </c>
      <c r="J98" s="71" t="str">
        <f t="shared" si="35"/>
        <v>EJECUTADO</v>
      </c>
      <c r="K98" s="71" t="str">
        <f t="shared" si="35"/>
        <v>EJECUTADO</v>
      </c>
      <c r="L98" s="71" t="str">
        <f t="shared" si="35"/>
        <v>EJECUTADO</v>
      </c>
      <c r="M98" s="71" t="str">
        <f t="shared" si="35"/>
        <v>EJECUTADO</v>
      </c>
      <c r="N98" s="71" t="str">
        <f t="shared" si="35"/>
        <v>EJECUTADO</v>
      </c>
      <c r="O98" s="71" t="str">
        <f t="shared" si="35"/>
        <v>EJECUTADO</v>
      </c>
      <c r="P98" s="71" t="str">
        <f t="shared" si="35"/>
        <v>EJECUTADO</v>
      </c>
      <c r="Q98" s="71" t="str">
        <f t="shared" si="35"/>
        <v>EJECUTADO</v>
      </c>
      <c r="R98" s="71" t="str">
        <f t="shared" si="35"/>
        <v>EJECUTADO</v>
      </c>
      <c r="S98" s="71" t="str">
        <f t="shared" si="35"/>
        <v>EJECUTADO</v>
      </c>
      <c r="T98" s="71" t="str">
        <f t="shared" si="35"/>
        <v>AÑO</v>
      </c>
      <c r="V98" s="70" t="s">
        <v>103</v>
      </c>
      <c r="W98" s="98" t="s">
        <v>78</v>
      </c>
    </row>
    <row r="99" spans="3:23" ht="21.75" customHeight="1">
      <c r="D99" s="70" t="s">
        <v>103</v>
      </c>
      <c r="E99" s="232" t="s">
        <v>77</v>
      </c>
      <c r="H99" s="72">
        <f>H71</f>
        <v>46023</v>
      </c>
      <c r="I99" s="72">
        <f t="shared" ref="I99:T99" si="36">I71</f>
        <v>46054</v>
      </c>
      <c r="J99" s="72">
        <f t="shared" si="36"/>
        <v>46082</v>
      </c>
      <c r="K99" s="72">
        <f t="shared" si="36"/>
        <v>46113</v>
      </c>
      <c r="L99" s="72">
        <f t="shared" si="36"/>
        <v>46143</v>
      </c>
      <c r="M99" s="72">
        <f t="shared" si="36"/>
        <v>46174</v>
      </c>
      <c r="N99" s="72">
        <f t="shared" si="36"/>
        <v>46204</v>
      </c>
      <c r="O99" s="72">
        <f t="shared" si="36"/>
        <v>46235</v>
      </c>
      <c r="P99" s="72">
        <f t="shared" si="36"/>
        <v>46266</v>
      </c>
      <c r="Q99" s="72">
        <f t="shared" si="36"/>
        <v>46296</v>
      </c>
      <c r="R99" s="72">
        <f t="shared" si="36"/>
        <v>46327</v>
      </c>
      <c r="S99" s="72">
        <f t="shared" si="36"/>
        <v>46357</v>
      </c>
      <c r="T99" s="99">
        <f t="shared" si="36"/>
        <v>2026</v>
      </c>
      <c r="V99" s="80" t="s">
        <v>104</v>
      </c>
      <c r="W99" s="82">
        <f>T100</f>
        <v>2180771.966</v>
      </c>
    </row>
    <row r="100" spans="3:23" ht="18" customHeight="1">
      <c r="D100" s="80" t="s">
        <v>104</v>
      </c>
      <c r="E100" s="82">
        <f>E79</f>
        <v>10655206</v>
      </c>
      <c r="G100" s="14"/>
      <c r="H100" s="82">
        <f>H79</f>
        <v>0</v>
      </c>
      <c r="I100" s="82">
        <f t="shared" ref="I100:S100" si="37">I79</f>
        <v>785506.85800000001</v>
      </c>
      <c r="J100" s="82">
        <f t="shared" si="37"/>
        <v>584253.02</v>
      </c>
      <c r="K100" s="82">
        <f>K79</f>
        <v>811012.08799999999</v>
      </c>
      <c r="L100" s="82">
        <f t="shared" si="37"/>
        <v>0</v>
      </c>
      <c r="M100" s="82">
        <f t="shared" si="37"/>
        <v>0</v>
      </c>
      <c r="N100" s="82">
        <f t="shared" si="37"/>
        <v>0</v>
      </c>
      <c r="O100" s="82">
        <f t="shared" si="37"/>
        <v>0</v>
      </c>
      <c r="P100" s="82">
        <f t="shared" si="37"/>
        <v>0</v>
      </c>
      <c r="Q100" s="82">
        <f t="shared" si="37"/>
        <v>0</v>
      </c>
      <c r="R100" s="82">
        <f t="shared" si="37"/>
        <v>0</v>
      </c>
      <c r="S100" s="82">
        <f t="shared" si="37"/>
        <v>0</v>
      </c>
      <c r="T100" s="82">
        <f>T79</f>
        <v>2180771.966</v>
      </c>
      <c r="V100" s="83" t="s">
        <v>105</v>
      </c>
      <c r="W100" s="85">
        <f>T101</f>
        <v>1011504.1799999999</v>
      </c>
    </row>
    <row r="101" spans="3:23" ht="18" customHeight="1">
      <c r="D101" s="83" t="s">
        <v>105</v>
      </c>
      <c r="E101" s="85">
        <f>E86</f>
        <v>12970520</v>
      </c>
      <c r="G101" s="14"/>
      <c r="H101" s="85">
        <f>H86</f>
        <v>0</v>
      </c>
      <c r="I101" s="85">
        <f t="shared" ref="I101:S101" si="38">I86</f>
        <v>0</v>
      </c>
      <c r="J101" s="85">
        <f t="shared" si="38"/>
        <v>748655.92400000012</v>
      </c>
      <c r="K101" s="85">
        <f t="shared" si="38"/>
        <v>262848.25599999999</v>
      </c>
      <c r="L101" s="85">
        <f t="shared" si="38"/>
        <v>0</v>
      </c>
      <c r="M101" s="85">
        <f t="shared" si="38"/>
        <v>0</v>
      </c>
      <c r="N101" s="85">
        <f t="shared" si="38"/>
        <v>0</v>
      </c>
      <c r="O101" s="85">
        <f t="shared" si="38"/>
        <v>0</v>
      </c>
      <c r="P101" s="85">
        <f t="shared" si="38"/>
        <v>0</v>
      </c>
      <c r="Q101" s="85">
        <f t="shared" si="38"/>
        <v>0</v>
      </c>
      <c r="R101" s="85">
        <f t="shared" si="38"/>
        <v>0</v>
      </c>
      <c r="S101" s="85">
        <f t="shared" si="38"/>
        <v>0</v>
      </c>
      <c r="T101" s="85">
        <f>T86</f>
        <v>1011504.1799999999</v>
      </c>
      <c r="V101" s="86" t="s">
        <v>106</v>
      </c>
      <c r="W101" s="88">
        <f>T102</f>
        <v>1378355.0739999998</v>
      </c>
    </row>
    <row r="102" spans="3:23" ht="18" customHeight="1">
      <c r="D102" s="86" t="s">
        <v>106</v>
      </c>
      <c r="E102" s="88">
        <f>E92</f>
        <v>10942203</v>
      </c>
      <c r="G102" s="14"/>
      <c r="H102" s="88">
        <f>H92</f>
        <v>0</v>
      </c>
      <c r="I102" s="88">
        <f t="shared" ref="I102:S102" si="39">I92</f>
        <v>456608.837</v>
      </c>
      <c r="J102" s="88">
        <f t="shared" si="39"/>
        <v>565827.473</v>
      </c>
      <c r="K102" s="88">
        <f t="shared" si="39"/>
        <v>355918.76400000008</v>
      </c>
      <c r="L102" s="88">
        <f t="shared" si="39"/>
        <v>0</v>
      </c>
      <c r="M102" s="74">
        <f t="shared" si="39"/>
        <v>0</v>
      </c>
      <c r="N102" s="74">
        <f t="shared" si="39"/>
        <v>0</v>
      </c>
      <c r="O102" s="74">
        <f t="shared" si="39"/>
        <v>0</v>
      </c>
      <c r="P102" s="74">
        <f t="shared" si="39"/>
        <v>0</v>
      </c>
      <c r="Q102" s="74">
        <f t="shared" si="39"/>
        <v>0</v>
      </c>
      <c r="R102" s="74">
        <f t="shared" si="39"/>
        <v>0</v>
      </c>
      <c r="S102" s="74">
        <f t="shared" si="39"/>
        <v>0</v>
      </c>
      <c r="T102" s="88">
        <f>T92</f>
        <v>1378355.0739999998</v>
      </c>
      <c r="V102" s="95" t="s">
        <v>100</v>
      </c>
      <c r="W102" s="97">
        <f>T103</f>
        <v>7321138.0909999991</v>
      </c>
    </row>
    <row r="103" spans="3:23" ht="18" customHeight="1">
      <c r="D103" s="95" t="s">
        <v>100</v>
      </c>
      <c r="E103" s="97">
        <f>E93</f>
        <v>32535660</v>
      </c>
      <c r="G103" s="14"/>
      <c r="H103" s="97">
        <f>H93</f>
        <v>0</v>
      </c>
      <c r="I103" s="97">
        <f t="shared" ref="I103:S103" si="40">I93</f>
        <v>7037136.4299999997</v>
      </c>
      <c r="J103" s="97">
        <f t="shared" si="40"/>
        <v>61598.981</v>
      </c>
      <c r="K103" s="97">
        <f t="shared" si="40"/>
        <v>222402.68</v>
      </c>
      <c r="L103" s="97">
        <f t="shared" si="40"/>
        <v>0</v>
      </c>
      <c r="M103" s="97">
        <f>M93</f>
        <v>0</v>
      </c>
      <c r="N103" s="97">
        <f t="shared" si="40"/>
        <v>0</v>
      </c>
      <c r="O103" s="97">
        <f t="shared" si="40"/>
        <v>0</v>
      </c>
      <c r="P103" s="97">
        <f t="shared" si="40"/>
        <v>0</v>
      </c>
      <c r="Q103" s="97">
        <f t="shared" si="40"/>
        <v>0</v>
      </c>
      <c r="R103" s="97">
        <f t="shared" si="40"/>
        <v>0</v>
      </c>
      <c r="S103" s="97">
        <f t="shared" si="40"/>
        <v>0</v>
      </c>
      <c r="T103" s="97">
        <f>T93</f>
        <v>7321138.0909999991</v>
      </c>
      <c r="V103" s="76" t="s">
        <v>107</v>
      </c>
      <c r="W103" s="59">
        <f>SUM(W99:W102)</f>
        <v>11891769.310999999</v>
      </c>
    </row>
    <row r="104" spans="3:23" ht="18" customHeight="1">
      <c r="D104" s="76" t="s">
        <v>107</v>
      </c>
      <c r="E104" s="59">
        <f>SUM(E100:E103)</f>
        <v>67103589</v>
      </c>
      <c r="G104" s="14"/>
      <c r="H104" s="59">
        <f>SUM(H100:H103)</f>
        <v>0</v>
      </c>
      <c r="I104" s="59">
        <f t="shared" ref="I104:S104" si="41">SUM(I100:I103)</f>
        <v>8279252.125</v>
      </c>
      <c r="J104" s="59">
        <f t="shared" si="41"/>
        <v>1960335.398</v>
      </c>
      <c r="K104" s="59">
        <f t="shared" si="41"/>
        <v>1652181.7879999999</v>
      </c>
      <c r="L104" s="59">
        <f t="shared" si="41"/>
        <v>0</v>
      </c>
      <c r="M104" s="59">
        <f t="shared" si="41"/>
        <v>0</v>
      </c>
      <c r="N104" s="59">
        <f t="shared" si="41"/>
        <v>0</v>
      </c>
      <c r="O104" s="59">
        <f t="shared" si="41"/>
        <v>0</v>
      </c>
      <c r="P104" s="59">
        <f t="shared" si="41"/>
        <v>0</v>
      </c>
      <c r="Q104" s="59">
        <f t="shared" si="41"/>
        <v>0</v>
      </c>
      <c r="R104" s="59">
        <f t="shared" si="41"/>
        <v>0</v>
      </c>
      <c r="S104" s="59">
        <f t="shared" si="41"/>
        <v>0</v>
      </c>
      <c r="T104" s="59">
        <f>SUM(T100:T103)</f>
        <v>11891769.310999999</v>
      </c>
    </row>
    <row r="105" spans="3:23" ht="18" customHeight="1">
      <c r="E105" s="4"/>
      <c r="F105" s="3"/>
      <c r="G105" s="3"/>
      <c r="H105" s="354" t="s">
        <v>102</v>
      </c>
      <c r="I105" s="354"/>
      <c r="J105" s="354"/>
      <c r="K105" s="354"/>
      <c r="L105" s="354"/>
      <c r="M105" s="354"/>
      <c r="N105" s="354"/>
      <c r="O105" s="354"/>
      <c r="P105" s="3"/>
      <c r="Q105" s="3"/>
      <c r="R105" s="3"/>
      <c r="S105" s="3"/>
      <c r="T105" s="3"/>
      <c r="U105" s="3"/>
    </row>
    <row r="106" spans="3:23" ht="18" customHeight="1">
      <c r="H106" s="89">
        <f>H104-H94</f>
        <v>0</v>
      </c>
      <c r="I106" s="89">
        <f>I104-I94</f>
        <v>0</v>
      </c>
      <c r="J106" s="89">
        <f t="shared" ref="J106:T106" si="42">J104-J94</f>
        <v>0</v>
      </c>
      <c r="K106" s="89">
        <f t="shared" si="42"/>
        <v>0</v>
      </c>
      <c r="L106" s="89">
        <f t="shared" si="42"/>
        <v>0</v>
      </c>
      <c r="M106" s="89">
        <f t="shared" si="42"/>
        <v>0</v>
      </c>
      <c r="N106" s="89">
        <f t="shared" si="42"/>
        <v>0</v>
      </c>
      <c r="O106" s="89">
        <f t="shared" si="42"/>
        <v>0</v>
      </c>
      <c r="P106" s="89">
        <f t="shared" si="42"/>
        <v>0</v>
      </c>
      <c r="Q106" s="89">
        <f t="shared" si="42"/>
        <v>0</v>
      </c>
      <c r="R106" s="89">
        <f t="shared" si="42"/>
        <v>0</v>
      </c>
      <c r="S106" s="89">
        <f t="shared" si="42"/>
        <v>0</v>
      </c>
      <c r="T106" s="89">
        <f t="shared" si="42"/>
        <v>0</v>
      </c>
      <c r="U106" s="89"/>
      <c r="V106" s="100"/>
    </row>
    <row r="107" spans="3:23">
      <c r="D107" s="60"/>
    </row>
    <row r="108" spans="3:23" ht="35.25" customHeight="1">
      <c r="C108" s="60"/>
      <c r="D108" s="71" t="s">
        <v>108</v>
      </c>
      <c r="E108" s="71" t="s">
        <v>109</v>
      </c>
    </row>
    <row r="109" spans="3:23" ht="16.5" customHeight="1">
      <c r="C109" s="101" t="s">
        <v>110</v>
      </c>
      <c r="D109" s="10">
        <v>2008</v>
      </c>
      <c r="E109" s="13">
        <f>SUMIFS('2026 FNDR'!$Q$4:$Q$261,'2026 FNDR'!$J$4:$J$261,'2026 RESUMEN'!D109)</f>
        <v>0</v>
      </c>
      <c r="F109" s="133">
        <f t="shared" ref="F109:F128" si="43">E109/$E$128</f>
        <v>0</v>
      </c>
    </row>
    <row r="110" spans="3:23" ht="16.5" customHeight="1">
      <c r="C110" s="101" t="s">
        <v>111</v>
      </c>
      <c r="D110" s="10">
        <v>2009</v>
      </c>
      <c r="E110" s="13">
        <f>SUMIFS('2026 FNDR'!$Q$4:$Q$261,'2026 FNDR'!$J$4:$J$261,'2026 RESUMEN'!D110)</f>
        <v>0</v>
      </c>
      <c r="F110" s="133">
        <f t="shared" si="43"/>
        <v>0</v>
      </c>
    </row>
    <row r="111" spans="3:23" ht="16.5" customHeight="1">
      <c r="C111" s="101" t="s">
        <v>112</v>
      </c>
      <c r="D111" s="10">
        <v>2010</v>
      </c>
      <c r="E111" s="13">
        <f>SUMIFS('2026 FNDR'!$Q$4:$Q$261,'2026 FNDR'!$J$4:$J$261,'2026 RESUMEN'!D111)</f>
        <v>0</v>
      </c>
      <c r="F111" s="133">
        <f t="shared" si="43"/>
        <v>0</v>
      </c>
    </row>
    <row r="112" spans="3:23" ht="16.5" customHeight="1">
      <c r="C112" s="101" t="s">
        <v>113</v>
      </c>
      <c r="D112" s="10">
        <v>2011</v>
      </c>
      <c r="E112" s="13">
        <f>SUMIFS('2026 FNDR'!$Q$4:$Q$261,'2026 FNDR'!$J$4:$J$261,'2026 RESUMEN'!D112)</f>
        <v>0</v>
      </c>
      <c r="F112" s="133">
        <f t="shared" si="43"/>
        <v>0</v>
      </c>
    </row>
    <row r="113" spans="3:19" ht="16.5" customHeight="1">
      <c r="C113" s="101" t="s">
        <v>114</v>
      </c>
      <c r="D113" s="10">
        <v>2012</v>
      </c>
      <c r="E113" s="13">
        <f>SUMIFS('2026 FNDR'!$Q$4:$Q$261,'2026 FNDR'!$J$4:$J$261,'2026 RESUMEN'!D113)</f>
        <v>0</v>
      </c>
      <c r="F113" s="133">
        <f t="shared" si="43"/>
        <v>0</v>
      </c>
    </row>
    <row r="114" spans="3:19" ht="16.5" customHeight="1">
      <c r="C114" s="101" t="s">
        <v>115</v>
      </c>
      <c r="D114" s="10">
        <v>2013</v>
      </c>
      <c r="E114" s="13">
        <f>SUMIFS('2026 FNDR'!$Q$4:$Q$261,'2026 FNDR'!$J$4:$J$261,'2026 RESUMEN'!D114)</f>
        <v>0</v>
      </c>
      <c r="F114" s="133">
        <f t="shared" si="43"/>
        <v>0</v>
      </c>
    </row>
    <row r="115" spans="3:19" ht="16.5" customHeight="1">
      <c r="C115" s="101" t="s">
        <v>116</v>
      </c>
      <c r="D115" s="10">
        <v>2014</v>
      </c>
      <c r="E115" s="13">
        <f>SUMIFS('2026 FNDR'!$Q$4:$Q$261,'2026 FNDR'!$J$4:$J$261,'2026 RESUMEN'!D115)</f>
        <v>0</v>
      </c>
      <c r="F115" s="133">
        <f t="shared" si="43"/>
        <v>0</v>
      </c>
      <c r="R115" s="28"/>
      <c r="S115" s="28"/>
    </row>
    <row r="116" spans="3:19" ht="16.5" customHeight="1">
      <c r="C116" s="101" t="s">
        <v>117</v>
      </c>
      <c r="D116" s="10">
        <v>2015</v>
      </c>
      <c r="E116" s="13">
        <f>SUMIFS('2026 FNDR'!$Q$4:$Q$261,'2026 FNDR'!$J$4:$J$261,'2026 RESUMEN'!D116)</f>
        <v>0</v>
      </c>
      <c r="F116" s="133">
        <f t="shared" si="43"/>
        <v>0</v>
      </c>
      <c r="R116" s="28"/>
      <c r="S116" s="28"/>
    </row>
    <row r="117" spans="3:19" ht="16.5" customHeight="1">
      <c r="C117" s="101" t="s">
        <v>118</v>
      </c>
      <c r="D117" s="10">
        <v>2016</v>
      </c>
      <c r="E117" s="13">
        <f>SUMIFS('2026 FNDR'!$Q$4:$Q$261,'2026 FNDR'!$J$4:$J$261,'2026 RESUMEN'!D117)</f>
        <v>0</v>
      </c>
      <c r="F117" s="133">
        <f t="shared" si="43"/>
        <v>0</v>
      </c>
      <c r="R117" s="28"/>
      <c r="S117" s="28"/>
    </row>
    <row r="118" spans="3:19" ht="16.5" customHeight="1">
      <c r="C118" s="101" t="s">
        <v>119</v>
      </c>
      <c r="D118" s="10">
        <v>2017</v>
      </c>
      <c r="E118" s="13">
        <f>SUMIFS('2026 FNDR'!$Q$4:$Q$261,'2026 FNDR'!$J$4:$J$261,'2026 RESUMEN'!D118)</f>
        <v>0</v>
      </c>
      <c r="F118" s="133">
        <f t="shared" si="43"/>
        <v>0</v>
      </c>
      <c r="R118" s="28"/>
      <c r="S118" s="28"/>
    </row>
    <row r="119" spans="3:19" ht="16.5" customHeight="1">
      <c r="C119" s="101" t="s">
        <v>120</v>
      </c>
      <c r="D119" s="10">
        <v>2018</v>
      </c>
      <c r="E119" s="13">
        <f>SUMIFS('2026 FNDR'!$Q$4:$Q$353,'2026 FNDR'!$J$4:$J$353,'2026 RESUMEN'!D119)</f>
        <v>639607.375</v>
      </c>
      <c r="F119" s="133">
        <f t="shared" si="43"/>
        <v>5.3785720044901744E-2</v>
      </c>
    </row>
    <row r="120" spans="3:19" ht="16.5" customHeight="1">
      <c r="C120" s="101" t="s">
        <v>121</v>
      </c>
      <c r="D120" s="10">
        <v>2019</v>
      </c>
      <c r="E120" s="13">
        <f>SUMIFS('2026 FNDR'!$Q$4:$Q$353,'2026 FNDR'!$J$4:$J$353,'2026 RESUMEN'!D120)</f>
        <v>123550.28600000001</v>
      </c>
      <c r="F120" s="133">
        <f t="shared" si="43"/>
        <v>1.0389562963159302E-2</v>
      </c>
    </row>
    <row r="121" spans="3:19" ht="16.5" customHeight="1">
      <c r="C121" s="136" t="s">
        <v>122</v>
      </c>
      <c r="D121" s="10">
        <v>2020</v>
      </c>
      <c r="E121" s="13">
        <f>SUMIFS('2026 FNDR'!$Q$4:$Q$353,'2026 FNDR'!$J$4:$J$353,'2026 RESUMEN'!D121)</f>
        <v>489829.11100000003</v>
      </c>
      <c r="F121" s="133">
        <f t="shared" si="43"/>
        <v>4.1190599833357301E-2</v>
      </c>
    </row>
    <row r="122" spans="3:19" ht="16.5" customHeight="1">
      <c r="C122" s="136" t="s">
        <v>123</v>
      </c>
      <c r="D122" s="10">
        <v>2021</v>
      </c>
      <c r="E122" s="13">
        <f>SUMIFS('2026 FNDR'!$Q$4:$Q$353,'2026 FNDR'!$J$4:$J$353,'2026 RESUMEN'!D122)</f>
        <v>479533.23499999999</v>
      </c>
      <c r="F122" s="133">
        <f t="shared" si="43"/>
        <v>4.0324801336032244E-2</v>
      </c>
    </row>
    <row r="123" spans="3:19" ht="16.5" customHeight="1">
      <c r="C123" s="136" t="s">
        <v>124</v>
      </c>
      <c r="D123" s="10">
        <v>2022</v>
      </c>
      <c r="E123" s="13">
        <f>SUMIFS('2026 FNDR'!$Q$4:$Q$353,'2026 FNDR'!$J$4:$J$353,'2026 RESUMEN'!D123)</f>
        <v>49314.836000000003</v>
      </c>
      <c r="F123" s="133">
        <f t="shared" si="43"/>
        <v>4.1469721376434128E-3</v>
      </c>
    </row>
    <row r="124" spans="3:19" ht="16.5" customHeight="1">
      <c r="C124" s="101" t="s">
        <v>125</v>
      </c>
      <c r="D124" s="10">
        <v>2023</v>
      </c>
      <c r="E124" s="13">
        <f>SUMIFS('2026 FNDR'!$Q$4:$Q$353,'2026 FNDR'!$J$4:$J$353,'2026 RESUMEN'!D124)</f>
        <v>606922.08299999987</v>
      </c>
      <c r="F124" s="133">
        <f t="shared" si="43"/>
        <v>5.1037155794688281E-2</v>
      </c>
    </row>
    <row r="125" spans="3:19" ht="16.5" customHeight="1">
      <c r="C125" s="101" t="s">
        <v>126</v>
      </c>
      <c r="D125" s="10">
        <v>2024</v>
      </c>
      <c r="E125" s="13">
        <f>SUMIFS('2026 FNDR'!$Q$4:$Q$353,'2026 FNDR'!$J$4:$J$353,'2026 RESUMEN'!D125)</f>
        <v>2700632.7849999997</v>
      </c>
      <c r="F125" s="133">
        <f t="shared" si="43"/>
        <v>0.22710100695460758</v>
      </c>
    </row>
    <row r="126" spans="3:19" ht="16.5" customHeight="1">
      <c r="C126" s="101" t="s">
        <v>127</v>
      </c>
      <c r="D126" s="10">
        <v>2025</v>
      </c>
      <c r="E126" s="13">
        <f>SUMIFS('2026 FNDR'!$Q$4:$Q$340,'2026 FNDR'!$J$4:$J$340,'2026 RESUMEN'!D126)</f>
        <v>6802379.5999999996</v>
      </c>
      <c r="F126" s="133">
        <f t="shared" si="43"/>
        <v>0.57202418093561014</v>
      </c>
    </row>
    <row r="127" spans="3:19" ht="16.5" customHeight="1">
      <c r="C127" s="101" t="s">
        <v>128</v>
      </c>
      <c r="D127" s="10">
        <v>2026</v>
      </c>
      <c r="E127" s="13">
        <f>SUMIFS('2026 FNDR'!$Q$4:$Q$340,'2026 FNDR'!$J$4:$J$340,'2026 RESUMEN'!D127)</f>
        <v>0</v>
      </c>
      <c r="F127" s="133">
        <f t="shared" si="43"/>
        <v>0</v>
      </c>
    </row>
    <row r="128" spans="3:19" ht="16.5" customHeight="1">
      <c r="C128" s="52"/>
      <c r="D128" s="10" t="s">
        <v>107</v>
      </c>
      <c r="E128" s="204">
        <f>SUM(E109:E126)</f>
        <v>11891769.310999999</v>
      </c>
      <c r="F128" s="133">
        <f t="shared" si="43"/>
        <v>1</v>
      </c>
    </row>
    <row r="129" spans="4:8">
      <c r="F129"/>
    </row>
    <row r="130" spans="4:8" ht="12.75" customHeight="1">
      <c r="D130" s="50"/>
      <c r="H130" s="50"/>
    </row>
    <row r="131" spans="4:8" ht="12.75">
      <c r="D131" s="50"/>
      <c r="H131" s="50"/>
    </row>
    <row r="132" spans="4:8" ht="12.75">
      <c r="D132" s="50"/>
      <c r="E132" s="50"/>
      <c r="F132" s="50"/>
      <c r="G132" s="50"/>
      <c r="H132" s="50"/>
    </row>
    <row r="133" spans="4:8" ht="12.75">
      <c r="D133" s="50"/>
      <c r="E133" s="50"/>
      <c r="F133" s="50"/>
      <c r="G133" s="50"/>
      <c r="H133" s="50"/>
    </row>
    <row r="134" spans="4:8" ht="12.75">
      <c r="D134" s="50"/>
      <c r="E134" s="50"/>
      <c r="F134" s="50"/>
      <c r="G134" s="50"/>
      <c r="H134" s="50"/>
    </row>
    <row r="135" spans="4:8" ht="12.75">
      <c r="D135" s="50"/>
      <c r="E135" s="50"/>
      <c r="F135" s="50"/>
      <c r="G135" s="50"/>
      <c r="H135" s="50"/>
    </row>
    <row r="136" spans="4:8" ht="12.75">
      <c r="D136" s="50"/>
      <c r="E136" s="50"/>
      <c r="F136" s="50"/>
      <c r="G136" s="50"/>
      <c r="H136" s="50"/>
    </row>
    <row r="137" spans="4:8" ht="12.75">
      <c r="D137" s="50"/>
      <c r="E137" s="50"/>
      <c r="F137" s="50"/>
      <c r="G137" s="50"/>
      <c r="H137" s="50"/>
    </row>
    <row r="138" spans="4:8" ht="12.75">
      <c r="D138" s="50"/>
      <c r="E138" s="50"/>
      <c r="F138" s="50"/>
      <c r="G138" s="50"/>
      <c r="H138" s="50"/>
    </row>
    <row r="139" spans="4:8" ht="12.75">
      <c r="D139" s="50"/>
      <c r="E139" s="50"/>
      <c r="F139" s="50"/>
      <c r="G139" s="50"/>
      <c r="H139" s="50"/>
    </row>
    <row r="140" spans="4:8" ht="12.75">
      <c r="D140" s="50"/>
      <c r="E140" s="50"/>
      <c r="F140" s="50"/>
      <c r="G140" s="50"/>
      <c r="H140" s="50"/>
    </row>
    <row r="141" spans="4:8" ht="12.75">
      <c r="D141" s="50"/>
      <c r="E141" s="50"/>
      <c r="F141" s="50"/>
      <c r="G141" s="50"/>
      <c r="H141" s="50"/>
    </row>
    <row r="142" spans="4:8" ht="12.75">
      <c r="D142" s="50"/>
      <c r="E142" s="50"/>
      <c r="F142" s="50"/>
      <c r="G142" s="50"/>
      <c r="H142" s="50"/>
    </row>
    <row r="143" spans="4:8" ht="12.75">
      <c r="D143" s="50"/>
      <c r="E143" s="50"/>
      <c r="F143" s="50"/>
      <c r="G143" s="50"/>
      <c r="H143" s="50"/>
    </row>
    <row r="144" spans="4:8" ht="12.75">
      <c r="D144" s="50"/>
      <c r="E144" s="50"/>
      <c r="F144" s="50"/>
      <c r="G144" s="50"/>
      <c r="H144" s="50"/>
    </row>
    <row r="145" spans="4:8" ht="12.75">
      <c r="D145" s="50"/>
      <c r="E145" s="50"/>
      <c r="F145" s="50"/>
      <c r="G145" s="50"/>
      <c r="H145" s="50"/>
    </row>
    <row r="146" spans="4:8">
      <c r="F146"/>
    </row>
    <row r="147" spans="4:8">
      <c r="F147"/>
    </row>
    <row r="148" spans="4:8">
      <c r="F148"/>
    </row>
    <row r="149" spans="4:8">
      <c r="F149"/>
    </row>
    <row r="150" spans="4:8">
      <c r="F150"/>
    </row>
    <row r="151" spans="4:8">
      <c r="F151"/>
    </row>
    <row r="152" spans="4:8">
      <c r="F152"/>
    </row>
    <row r="153" spans="4:8">
      <c r="F153"/>
    </row>
    <row r="154" spans="4:8">
      <c r="F154"/>
    </row>
    <row r="155" spans="4:8">
      <c r="F155"/>
    </row>
    <row r="156" spans="4:8">
      <c r="F156"/>
    </row>
    <row r="157" spans="4:8">
      <c r="F157"/>
    </row>
    <row r="158" spans="4:8">
      <c r="F158"/>
    </row>
    <row r="159" spans="4:8">
      <c r="F159"/>
    </row>
    <row r="160" spans="4:8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  <row r="405" spans="6:6">
      <c r="F405"/>
    </row>
    <row r="406" spans="6:6">
      <c r="F406"/>
    </row>
    <row r="407" spans="6:6">
      <c r="F407"/>
    </row>
    <row r="408" spans="6:6">
      <c r="F408"/>
    </row>
    <row r="409" spans="6:6">
      <c r="F409"/>
    </row>
    <row r="410" spans="6:6">
      <c r="F410"/>
    </row>
    <row r="411" spans="6:6">
      <c r="F411"/>
    </row>
    <row r="412" spans="6:6">
      <c r="F412"/>
    </row>
    <row r="413" spans="6:6">
      <c r="F413"/>
    </row>
    <row r="414" spans="6:6">
      <c r="F414"/>
    </row>
    <row r="415" spans="6:6">
      <c r="F415"/>
    </row>
    <row r="416" spans="6:6">
      <c r="F416"/>
    </row>
    <row r="417" spans="6:6">
      <c r="F417"/>
    </row>
    <row r="418" spans="6:6">
      <c r="F418"/>
    </row>
    <row r="419" spans="6:6">
      <c r="F419"/>
    </row>
    <row r="420" spans="6:6">
      <c r="F420"/>
    </row>
    <row r="421" spans="6:6">
      <c r="F421"/>
    </row>
    <row r="422" spans="6:6">
      <c r="F422"/>
    </row>
    <row r="423" spans="6:6">
      <c r="F423"/>
    </row>
    <row r="424" spans="6:6">
      <c r="F424"/>
    </row>
    <row r="425" spans="6:6">
      <c r="F425"/>
    </row>
    <row r="426" spans="6:6">
      <c r="F426"/>
    </row>
    <row r="427" spans="6:6">
      <c r="F427"/>
    </row>
    <row r="428" spans="6:6">
      <c r="F428"/>
    </row>
    <row r="429" spans="6:6">
      <c r="F429"/>
    </row>
    <row r="430" spans="6:6">
      <c r="F430"/>
    </row>
    <row r="431" spans="6:6">
      <c r="F431"/>
    </row>
    <row r="432" spans="6:6">
      <c r="F432"/>
    </row>
    <row r="433" spans="6:6">
      <c r="F433"/>
    </row>
    <row r="434" spans="6:6">
      <c r="F434"/>
    </row>
    <row r="435" spans="6:6">
      <c r="F435"/>
    </row>
    <row r="436" spans="6:6">
      <c r="F436"/>
    </row>
    <row r="437" spans="6:6">
      <c r="F437"/>
    </row>
    <row r="438" spans="6:6">
      <c r="F438"/>
    </row>
    <row r="439" spans="6:6">
      <c r="F439"/>
    </row>
    <row r="440" spans="6:6">
      <c r="F440"/>
    </row>
    <row r="441" spans="6:6">
      <c r="F441"/>
    </row>
    <row r="442" spans="6:6">
      <c r="F442"/>
    </row>
    <row r="443" spans="6:6">
      <c r="F443"/>
    </row>
    <row r="444" spans="6:6">
      <c r="F444"/>
    </row>
    <row r="445" spans="6:6">
      <c r="F445"/>
    </row>
    <row r="446" spans="6:6">
      <c r="F446"/>
    </row>
    <row r="447" spans="6:6">
      <c r="F447"/>
    </row>
    <row r="448" spans="6:6">
      <c r="F448"/>
    </row>
    <row r="449" spans="6:6">
      <c r="F449"/>
    </row>
    <row r="450" spans="6:6">
      <c r="F450"/>
    </row>
    <row r="451" spans="6:6">
      <c r="F451"/>
    </row>
    <row r="452" spans="6:6">
      <c r="F452"/>
    </row>
    <row r="453" spans="6:6">
      <c r="F453"/>
    </row>
    <row r="454" spans="6:6">
      <c r="F454"/>
    </row>
    <row r="455" spans="6:6">
      <c r="F455"/>
    </row>
    <row r="456" spans="6:6">
      <c r="F456"/>
    </row>
    <row r="457" spans="6:6">
      <c r="F457"/>
    </row>
    <row r="458" spans="6:6">
      <c r="F458"/>
    </row>
    <row r="459" spans="6:6">
      <c r="F459"/>
    </row>
    <row r="460" spans="6:6">
      <c r="F460"/>
    </row>
    <row r="461" spans="6:6">
      <c r="F461"/>
    </row>
    <row r="462" spans="6:6">
      <c r="F462"/>
    </row>
    <row r="463" spans="6:6">
      <c r="F463"/>
    </row>
    <row r="464" spans="6:6">
      <c r="F464"/>
    </row>
    <row r="465" spans="6:6">
      <c r="F465"/>
    </row>
    <row r="466" spans="6:6">
      <c r="F466"/>
    </row>
    <row r="467" spans="6:6">
      <c r="F467"/>
    </row>
    <row r="468" spans="6:6">
      <c r="F468"/>
    </row>
    <row r="469" spans="6:6">
      <c r="F469"/>
    </row>
    <row r="470" spans="6:6">
      <c r="F470"/>
    </row>
    <row r="471" spans="6:6">
      <c r="F471"/>
    </row>
  </sheetData>
  <mergeCells count="6">
    <mergeCell ref="B3:F3"/>
    <mergeCell ref="F66:G66"/>
    <mergeCell ref="G67:L67"/>
    <mergeCell ref="H105:O105"/>
    <mergeCell ref="F63:G63"/>
    <mergeCell ref="H95:Q95"/>
  </mergeCells>
  <conditionalFormatting sqref="H96:T96 H106:T106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78"/>
  <sheetViews>
    <sheetView tabSelected="1" zoomScaleNormal="100" zoomScaleSheetLayoutView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M4" sqref="M4"/>
    </sheetView>
  </sheetViews>
  <sheetFormatPr baseColWidth="10" defaultColWidth="11.42578125" defaultRowHeight="12"/>
  <cols>
    <col min="1" max="1" width="10.5703125" style="1" customWidth="1"/>
    <col min="2" max="2" width="5.28515625" style="6" customWidth="1"/>
    <col min="3" max="3" width="5.5703125" style="195" customWidth="1"/>
    <col min="4" max="4" width="5.28515625" style="195" customWidth="1"/>
    <col min="5" max="5" width="15" style="6" customWidth="1"/>
    <col min="6" max="6" width="40.7109375" style="6" customWidth="1"/>
    <col min="7" max="7" width="14.28515625" style="6" customWidth="1"/>
    <col min="8" max="8" width="18.140625" style="6" customWidth="1"/>
    <col min="9" max="9" width="8.28515625" style="6" customWidth="1"/>
    <col min="10" max="11" width="10" style="6" customWidth="1"/>
    <col min="12" max="12" width="12.5703125" style="130" customWidth="1"/>
    <col min="13" max="13" width="20" style="6" customWidth="1"/>
    <col min="14" max="14" width="19" style="6" customWidth="1"/>
    <col min="15" max="15" width="19" style="2" customWidth="1"/>
    <col min="16" max="16" width="18.85546875" style="117" customWidth="1"/>
    <col min="17" max="17" width="17.42578125" style="2" customWidth="1"/>
    <col min="18" max="18" width="13.5703125" style="2" customWidth="1"/>
    <col min="19" max="19" width="15.5703125" style="2" customWidth="1"/>
    <col min="20" max="20" width="13.28515625" style="2" customWidth="1"/>
    <col min="21" max="21" width="14.140625" style="138" customWidth="1"/>
    <col min="22" max="22" width="13.85546875" style="2" customWidth="1"/>
    <col min="23" max="23" width="14.7109375" style="2" customWidth="1"/>
    <col min="24" max="24" width="15" style="2" customWidth="1"/>
    <col min="25" max="25" width="14.5703125" style="2" customWidth="1"/>
    <col min="26" max="26" width="13.85546875" style="2" customWidth="1"/>
    <col min="27" max="27" width="15.140625" style="141" customWidth="1"/>
    <col min="28" max="28" width="13.7109375" style="2" customWidth="1"/>
    <col min="29" max="29" width="15.85546875" style="222" customWidth="1"/>
    <col min="30" max="36" width="11.42578125" style="2" bestFit="1" customWidth="1"/>
    <col min="37" max="16384" width="11.42578125" style="2"/>
  </cols>
  <sheetData>
    <row r="1" spans="1:29" ht="12.75" thickBot="1">
      <c r="A1" s="306" t="s">
        <v>129</v>
      </c>
      <c r="B1" s="307"/>
      <c r="C1" s="308"/>
      <c r="D1" s="309"/>
      <c r="E1" s="310"/>
      <c r="F1" s="310"/>
      <c r="G1" s="311"/>
      <c r="H1" s="311"/>
      <c r="I1" s="311"/>
      <c r="J1" s="217"/>
      <c r="K1" s="217"/>
      <c r="L1" s="217"/>
      <c r="M1" s="217"/>
      <c r="N1" s="311"/>
      <c r="O1" s="311"/>
      <c r="P1" s="217"/>
      <c r="Q1" s="311"/>
      <c r="R1" s="314"/>
      <c r="S1" s="314"/>
      <c r="T1" s="314"/>
      <c r="U1" s="315"/>
      <c r="V1" s="311"/>
      <c r="W1" s="311"/>
      <c r="X1" s="217"/>
      <c r="Y1" s="130"/>
      <c r="Z1" s="130"/>
      <c r="AA1" s="316"/>
      <c r="AB1" s="130"/>
      <c r="AC1" s="317"/>
    </row>
    <row r="2" spans="1:29" ht="51">
      <c r="A2" s="312" t="s">
        <v>130</v>
      </c>
      <c r="B2" s="308"/>
      <c r="C2" s="308"/>
      <c r="D2" s="309"/>
      <c r="E2" s="310"/>
      <c r="F2" s="310"/>
      <c r="G2" s="310"/>
      <c r="H2" s="217"/>
      <c r="I2" s="217"/>
      <c r="J2" s="217"/>
      <c r="K2" s="217"/>
      <c r="L2" s="217"/>
      <c r="M2" s="217"/>
      <c r="N2" s="217"/>
      <c r="O2" s="292" t="s">
        <v>131</v>
      </c>
      <c r="P2" s="293" t="str">
        <f>P4</f>
        <v>ASIGNADO M$ 2026</v>
      </c>
      <c r="Q2" s="294" t="s">
        <v>132</v>
      </c>
      <c r="R2" s="109" t="s">
        <v>3</v>
      </c>
      <c r="S2" s="103" t="s">
        <v>3</v>
      </c>
      <c r="T2" s="103" t="s">
        <v>3</v>
      </c>
      <c r="U2" s="137" t="s">
        <v>3</v>
      </c>
      <c r="V2" s="103" t="s">
        <v>3</v>
      </c>
      <c r="W2" s="103" t="s">
        <v>3</v>
      </c>
      <c r="X2" s="103" t="s">
        <v>3</v>
      </c>
      <c r="Y2" s="103" t="s">
        <v>3</v>
      </c>
      <c r="Z2" s="103" t="s">
        <v>3</v>
      </c>
      <c r="AA2" s="140" t="s">
        <v>3</v>
      </c>
      <c r="AB2" s="103" t="s">
        <v>3</v>
      </c>
      <c r="AC2" s="140" t="s">
        <v>3</v>
      </c>
    </row>
    <row r="3" spans="1:29" ht="15">
      <c r="A3" s="311"/>
      <c r="B3" s="217"/>
      <c r="C3" s="313"/>
      <c r="D3" s="313"/>
      <c r="E3" s="217"/>
      <c r="F3" s="217" t="s">
        <v>133</v>
      </c>
      <c r="G3" s="217"/>
      <c r="H3" s="217"/>
      <c r="I3" s="217"/>
      <c r="J3" s="217"/>
      <c r="K3" s="217"/>
      <c r="L3" s="217"/>
      <c r="M3" s="217"/>
      <c r="N3" s="217"/>
      <c r="O3" s="295">
        <f t="shared" ref="O3:AC3" si="0">SUBTOTAL(9,O5:O419)</f>
        <v>97641340</v>
      </c>
      <c r="P3" s="286">
        <f t="shared" si="0"/>
        <v>86911427</v>
      </c>
      <c r="Q3" s="296">
        <f t="shared" si="0"/>
        <v>25654884.331999999</v>
      </c>
      <c r="R3" s="290">
        <f t="shared" si="0"/>
        <v>13763115.021</v>
      </c>
      <c r="S3" s="279">
        <f t="shared" si="0"/>
        <v>8279252.125</v>
      </c>
      <c r="T3" s="110">
        <f t="shared" si="0"/>
        <v>1960335.3980000003</v>
      </c>
      <c r="U3" s="110">
        <f t="shared" si="0"/>
        <v>1652181.7879999995</v>
      </c>
      <c r="V3" s="110">
        <f t="shared" si="0"/>
        <v>0</v>
      </c>
      <c r="W3" s="110">
        <f t="shared" si="0"/>
        <v>0</v>
      </c>
      <c r="X3" s="110">
        <f t="shared" si="0"/>
        <v>0</v>
      </c>
      <c r="Y3" s="110">
        <f t="shared" si="0"/>
        <v>0</v>
      </c>
      <c r="Z3" s="110">
        <f t="shared" si="0"/>
        <v>0</v>
      </c>
      <c r="AA3" s="110">
        <f t="shared" si="0"/>
        <v>0</v>
      </c>
      <c r="AB3" s="110">
        <f t="shared" si="0"/>
        <v>0</v>
      </c>
      <c r="AC3" s="110">
        <f t="shared" si="0"/>
        <v>0</v>
      </c>
    </row>
    <row r="4" spans="1:29" ht="51">
      <c r="A4" s="102" t="s">
        <v>134</v>
      </c>
      <c r="B4" s="102" t="s">
        <v>135</v>
      </c>
      <c r="C4" s="102" t="s">
        <v>5</v>
      </c>
      <c r="D4" s="102" t="s">
        <v>136</v>
      </c>
      <c r="E4" s="102" t="s">
        <v>137</v>
      </c>
      <c r="F4" s="102" t="s">
        <v>138</v>
      </c>
      <c r="G4" s="102" t="s">
        <v>76</v>
      </c>
      <c r="H4" s="102" t="s">
        <v>139</v>
      </c>
      <c r="I4" s="102" t="s">
        <v>140</v>
      </c>
      <c r="J4" s="102" t="s">
        <v>108</v>
      </c>
      <c r="K4" s="102" t="s">
        <v>141</v>
      </c>
      <c r="L4" s="206" t="s">
        <v>142</v>
      </c>
      <c r="M4" s="102" t="s">
        <v>143</v>
      </c>
      <c r="N4" s="206" t="s">
        <v>144</v>
      </c>
      <c r="O4" s="297" t="s">
        <v>131</v>
      </c>
      <c r="P4" s="285" t="s">
        <v>145</v>
      </c>
      <c r="Q4" s="298" t="s">
        <v>132</v>
      </c>
      <c r="R4" s="291">
        <v>46023</v>
      </c>
      <c r="S4" s="208">
        <v>46054</v>
      </c>
      <c r="T4" s="208">
        <v>46082</v>
      </c>
      <c r="U4" s="208">
        <v>46113</v>
      </c>
      <c r="V4" s="208">
        <v>46143</v>
      </c>
      <c r="W4" s="208">
        <v>46174</v>
      </c>
      <c r="X4" s="208">
        <v>46204</v>
      </c>
      <c r="Y4" s="208">
        <v>46235</v>
      </c>
      <c r="Z4" s="208">
        <v>46266</v>
      </c>
      <c r="AA4" s="208">
        <v>46296</v>
      </c>
      <c r="AB4" s="208">
        <v>46327</v>
      </c>
      <c r="AC4" s="208">
        <v>46357</v>
      </c>
    </row>
    <row r="5" spans="1:29" ht="24">
      <c r="A5" s="319">
        <v>40065411</v>
      </c>
      <c r="B5" s="320" t="s">
        <v>146</v>
      </c>
      <c r="C5" s="321" t="s">
        <v>147</v>
      </c>
      <c r="D5" s="218"/>
      <c r="E5" s="218" t="s">
        <v>148</v>
      </c>
      <c r="F5" s="203" t="s">
        <v>149</v>
      </c>
      <c r="G5" s="112" t="s">
        <v>100</v>
      </c>
      <c r="H5" s="112" t="s">
        <v>150</v>
      </c>
      <c r="I5" s="112" t="s">
        <v>151</v>
      </c>
      <c r="J5" s="111">
        <v>2024</v>
      </c>
      <c r="K5" s="112">
        <v>14174</v>
      </c>
      <c r="L5" s="131">
        <v>180000</v>
      </c>
      <c r="M5" s="112" t="s">
        <v>152</v>
      </c>
      <c r="N5" s="206" t="str">
        <f>_xlfn.XLOOKUP(A5,[1]CONSOLIDADO!$G:$G,[1]CONSOLIDADO!$Q:$Q,"")</f>
        <v>PRIORIZADO</v>
      </c>
      <c r="O5" s="299">
        <v>108000</v>
      </c>
      <c r="P5" s="287">
        <v>39819</v>
      </c>
      <c r="Q5" s="300">
        <v>0</v>
      </c>
      <c r="R5" s="290">
        <v>0</v>
      </c>
      <c r="S5" s="110">
        <v>0</v>
      </c>
      <c r="T5" s="110">
        <v>0</v>
      </c>
      <c r="U5" s="110">
        <v>0</v>
      </c>
      <c r="V5" s="110">
        <v>0</v>
      </c>
      <c r="W5" s="110">
        <v>0</v>
      </c>
      <c r="X5" s="110">
        <v>0</v>
      </c>
      <c r="Y5" s="110">
        <v>0</v>
      </c>
      <c r="Z5" s="110">
        <v>0</v>
      </c>
      <c r="AA5" s="110">
        <v>0</v>
      </c>
      <c r="AB5" s="110">
        <v>0</v>
      </c>
      <c r="AC5" s="110">
        <v>0</v>
      </c>
    </row>
    <row r="6" spans="1:29" ht="36">
      <c r="A6" s="202">
        <v>40071416</v>
      </c>
      <c r="B6" s="111" t="s">
        <v>146</v>
      </c>
      <c r="C6" s="113" t="s">
        <v>147</v>
      </c>
      <c r="D6" s="112"/>
      <c r="E6" s="218" t="s">
        <v>148</v>
      </c>
      <c r="F6" s="134" t="s">
        <v>153</v>
      </c>
      <c r="G6" s="112" t="s">
        <v>100</v>
      </c>
      <c r="H6" s="112" t="s">
        <v>154</v>
      </c>
      <c r="I6" s="112" t="s">
        <v>151</v>
      </c>
      <c r="J6" s="111">
        <v>2025</v>
      </c>
      <c r="K6" s="112">
        <v>14908</v>
      </c>
      <c r="L6" s="131">
        <v>120566</v>
      </c>
      <c r="M6" s="112" t="s">
        <v>155</v>
      </c>
      <c r="N6" s="206" t="str">
        <f>_xlfn.XLOOKUP(A6,[1]CONSOLIDADO!$G:$G,[1]CONSOLIDADO!$Q:$Q,"")</f>
        <v>LICITACIÓN</v>
      </c>
      <c r="O6" s="299">
        <v>119566</v>
      </c>
      <c r="P6" s="287">
        <v>49722</v>
      </c>
      <c r="Q6" s="300">
        <v>0</v>
      </c>
      <c r="R6" s="290">
        <v>0</v>
      </c>
      <c r="S6" s="110">
        <v>0</v>
      </c>
      <c r="T6" s="110">
        <v>0</v>
      </c>
      <c r="U6" s="110">
        <v>0</v>
      </c>
      <c r="V6" s="110">
        <v>0</v>
      </c>
      <c r="W6" s="110">
        <v>0</v>
      </c>
      <c r="X6" s="110">
        <v>0</v>
      </c>
      <c r="Y6" s="110">
        <v>0</v>
      </c>
      <c r="Z6" s="110">
        <v>0</v>
      </c>
      <c r="AA6" s="110">
        <v>0</v>
      </c>
      <c r="AB6" s="110">
        <v>0</v>
      </c>
      <c r="AC6" s="110">
        <v>0</v>
      </c>
    </row>
    <row r="7" spans="1:29" ht="36">
      <c r="A7" s="202">
        <v>40073107</v>
      </c>
      <c r="B7" s="111" t="s">
        <v>146</v>
      </c>
      <c r="C7" s="113" t="s">
        <v>147</v>
      </c>
      <c r="D7" s="112"/>
      <c r="E7" s="218" t="s">
        <v>148</v>
      </c>
      <c r="F7" s="112" t="s">
        <v>156</v>
      </c>
      <c r="G7" s="112" t="s">
        <v>100</v>
      </c>
      <c r="H7" s="112" t="s">
        <v>157</v>
      </c>
      <c r="I7" s="112" t="s">
        <v>151</v>
      </c>
      <c r="J7" s="111">
        <v>2025</v>
      </c>
      <c r="K7" s="112">
        <v>15224</v>
      </c>
      <c r="L7" s="131">
        <v>450497</v>
      </c>
      <c r="M7" s="112" t="s">
        <v>158</v>
      </c>
      <c r="N7" s="206" t="s">
        <v>159</v>
      </c>
      <c r="O7" s="299">
        <v>370298</v>
      </c>
      <c r="P7" s="287">
        <v>48000</v>
      </c>
      <c r="Q7" s="300">
        <v>0</v>
      </c>
      <c r="R7" s="290">
        <v>0</v>
      </c>
      <c r="S7" s="110">
        <v>0</v>
      </c>
      <c r="T7" s="110">
        <v>0</v>
      </c>
      <c r="U7" s="110">
        <v>0</v>
      </c>
      <c r="V7" s="110">
        <v>0</v>
      </c>
      <c r="W7" s="110">
        <v>0</v>
      </c>
      <c r="X7" s="110">
        <v>0</v>
      </c>
      <c r="Y7" s="110">
        <v>0</v>
      </c>
      <c r="Z7" s="110">
        <v>0</v>
      </c>
      <c r="AA7" s="110">
        <v>0</v>
      </c>
      <c r="AB7" s="110">
        <v>0</v>
      </c>
      <c r="AC7" s="110">
        <v>0</v>
      </c>
    </row>
    <row r="8" spans="1:29" ht="36">
      <c r="A8" s="202">
        <v>40073937</v>
      </c>
      <c r="B8" s="111" t="s">
        <v>146</v>
      </c>
      <c r="C8" s="113" t="s">
        <v>147</v>
      </c>
      <c r="D8" s="112"/>
      <c r="E8" s="218" t="s">
        <v>148</v>
      </c>
      <c r="F8" s="134" t="s">
        <v>160</v>
      </c>
      <c r="G8" s="112" t="s">
        <v>100</v>
      </c>
      <c r="H8" s="112" t="s">
        <v>161</v>
      </c>
      <c r="I8" s="112" t="s">
        <v>151</v>
      </c>
      <c r="J8" s="111">
        <v>2025</v>
      </c>
      <c r="K8" s="112">
        <v>15303</v>
      </c>
      <c r="L8" s="131">
        <v>593349</v>
      </c>
      <c r="M8" s="112" t="s">
        <v>162</v>
      </c>
      <c r="N8" s="206" t="str">
        <f>_xlfn.XLOOKUP(A8,[1]CONSOLIDADO!$G:$G,[1]CONSOLIDADO!$Q:$Q,"")</f>
        <v>CONVENIO TOTALMENTE TRAMITADO</v>
      </c>
      <c r="O8" s="299">
        <v>515345</v>
      </c>
      <c r="P8" s="287">
        <v>194859</v>
      </c>
      <c r="Q8" s="300">
        <v>0</v>
      </c>
      <c r="R8" s="290">
        <v>0</v>
      </c>
      <c r="S8" s="110">
        <v>0</v>
      </c>
      <c r="T8" s="110">
        <v>0</v>
      </c>
      <c r="U8" s="110">
        <v>0</v>
      </c>
      <c r="V8" s="110">
        <v>0</v>
      </c>
      <c r="W8" s="110">
        <v>0</v>
      </c>
      <c r="X8" s="110">
        <v>0</v>
      </c>
      <c r="Y8" s="110">
        <v>0</v>
      </c>
      <c r="Z8" s="110">
        <v>0</v>
      </c>
      <c r="AA8" s="110">
        <v>0</v>
      </c>
      <c r="AB8" s="110">
        <v>0</v>
      </c>
      <c r="AC8" s="110">
        <v>0</v>
      </c>
    </row>
    <row r="9" spans="1:29" ht="24">
      <c r="A9" s="202">
        <v>40077493</v>
      </c>
      <c r="B9" s="111" t="s">
        <v>163</v>
      </c>
      <c r="C9" s="113" t="s">
        <v>25</v>
      </c>
      <c r="D9" s="112" t="s">
        <v>164</v>
      </c>
      <c r="E9" s="218" t="s">
        <v>148</v>
      </c>
      <c r="F9" s="112" t="s">
        <v>165</v>
      </c>
      <c r="G9" s="112" t="s">
        <v>100</v>
      </c>
      <c r="H9" s="112" t="s">
        <v>154</v>
      </c>
      <c r="I9" s="112" t="s">
        <v>151</v>
      </c>
      <c r="J9" s="111">
        <v>2025</v>
      </c>
      <c r="K9" s="112">
        <v>15692</v>
      </c>
      <c r="L9" s="131">
        <v>861878</v>
      </c>
      <c r="M9" s="112" t="s">
        <v>166</v>
      </c>
      <c r="N9" s="206" t="str">
        <f>_xlfn.XLOOKUP(A9,[1]CONSOLIDADO!$G:$G,[1]CONSOLIDADO!$Q:$Q,"")</f>
        <v>CONVENIO EN TRÁMITE</v>
      </c>
      <c r="O9" s="299">
        <v>861879</v>
      </c>
      <c r="P9" s="287">
        <v>861879</v>
      </c>
      <c r="Q9" s="300">
        <v>0</v>
      </c>
      <c r="R9" s="290">
        <v>0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  <c r="X9" s="110">
        <v>0</v>
      </c>
      <c r="Y9" s="110">
        <v>0</v>
      </c>
      <c r="Z9" s="110">
        <v>0</v>
      </c>
      <c r="AA9" s="110">
        <v>0</v>
      </c>
      <c r="AB9" s="110">
        <v>0</v>
      </c>
      <c r="AC9" s="110">
        <v>0</v>
      </c>
    </row>
    <row r="10" spans="1:29" ht="36">
      <c r="A10" s="202">
        <v>2401010</v>
      </c>
      <c r="B10" s="111" t="s">
        <v>163</v>
      </c>
      <c r="C10" s="113" t="s">
        <v>25</v>
      </c>
      <c r="D10" s="112" t="s">
        <v>167</v>
      </c>
      <c r="E10" s="218" t="s">
        <v>148</v>
      </c>
      <c r="F10" s="134" t="s">
        <v>168</v>
      </c>
      <c r="G10" s="112" t="s">
        <v>100</v>
      </c>
      <c r="H10" s="112"/>
      <c r="I10" s="112" t="s">
        <v>151</v>
      </c>
      <c r="J10" s="111">
        <v>2025</v>
      </c>
      <c r="K10" s="112">
        <v>15700</v>
      </c>
      <c r="L10" s="131">
        <v>3300000</v>
      </c>
      <c r="M10" s="112" t="s">
        <v>152</v>
      </c>
      <c r="N10" s="206" t="s">
        <v>169</v>
      </c>
      <c r="O10" s="299">
        <v>3300000</v>
      </c>
      <c r="P10" s="287">
        <v>919000</v>
      </c>
      <c r="Q10" s="300">
        <v>919000</v>
      </c>
      <c r="R10" s="290">
        <v>0</v>
      </c>
      <c r="S10" s="110">
        <v>883510</v>
      </c>
      <c r="T10" s="110">
        <v>35490</v>
      </c>
      <c r="U10" s="110">
        <v>0</v>
      </c>
      <c r="V10" s="110">
        <v>0</v>
      </c>
      <c r="W10" s="110">
        <v>0</v>
      </c>
      <c r="X10" s="110">
        <v>0</v>
      </c>
      <c r="Y10" s="110">
        <v>0</v>
      </c>
      <c r="Z10" s="110">
        <v>0</v>
      </c>
      <c r="AA10" s="110">
        <v>0</v>
      </c>
      <c r="AB10" s="110">
        <v>0</v>
      </c>
      <c r="AC10" s="110">
        <v>0</v>
      </c>
    </row>
    <row r="11" spans="1:29">
      <c r="A11" s="202"/>
      <c r="B11" s="111" t="s">
        <v>163</v>
      </c>
      <c r="C11" s="113" t="s">
        <v>25</v>
      </c>
      <c r="D11" s="112" t="s">
        <v>170</v>
      </c>
      <c r="E11" s="218" t="s">
        <v>148</v>
      </c>
      <c r="F11" s="134" t="s">
        <v>171</v>
      </c>
      <c r="G11" s="112" t="s">
        <v>100</v>
      </c>
      <c r="H11" s="112"/>
      <c r="I11" s="112" t="s">
        <v>151</v>
      </c>
      <c r="J11" s="111"/>
      <c r="K11" s="112"/>
      <c r="L11" s="131">
        <v>1532624</v>
      </c>
      <c r="M11" s="112" t="s">
        <v>172</v>
      </c>
      <c r="N11" s="206" t="s">
        <v>173</v>
      </c>
      <c r="O11" s="299">
        <v>1532624</v>
      </c>
      <c r="P11" s="287">
        <v>1532624</v>
      </c>
      <c r="Q11" s="300">
        <v>0</v>
      </c>
      <c r="R11" s="29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</row>
    <row r="12" spans="1:29" ht="24">
      <c r="A12" s="202">
        <v>2401300</v>
      </c>
      <c r="B12" s="111" t="s">
        <v>163</v>
      </c>
      <c r="C12" s="113" t="s">
        <v>25</v>
      </c>
      <c r="D12" s="112" t="s">
        <v>174</v>
      </c>
      <c r="E12" s="218" t="s">
        <v>148</v>
      </c>
      <c r="F12" s="134" t="s">
        <v>175</v>
      </c>
      <c r="G12" s="112" t="s">
        <v>100</v>
      </c>
      <c r="H12" s="112"/>
      <c r="I12" s="112" t="s">
        <v>151</v>
      </c>
      <c r="J12" s="111"/>
      <c r="K12" s="112"/>
      <c r="L12" s="131">
        <v>6630490</v>
      </c>
      <c r="M12" s="112" t="s">
        <v>152</v>
      </c>
      <c r="N12" s="206" t="str">
        <f>_xlfn.XLOOKUP(A12,[1]CONSOLIDADO!$G:$G,[1]CONSOLIDADO!$Q:$Q,"")</f>
        <v>EJECUCIÓN</v>
      </c>
      <c r="O12" s="299">
        <v>6940435</v>
      </c>
      <c r="P12" s="287">
        <v>6940435</v>
      </c>
      <c r="Q12" s="300">
        <v>0</v>
      </c>
      <c r="R12" s="29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10">
        <v>0</v>
      </c>
      <c r="Y12" s="110">
        <v>0</v>
      </c>
      <c r="Z12" s="110">
        <v>0</v>
      </c>
      <c r="AA12" s="110">
        <v>0</v>
      </c>
      <c r="AB12" s="110">
        <v>0</v>
      </c>
      <c r="AC12" s="110">
        <v>0</v>
      </c>
    </row>
    <row r="13" spans="1:29" ht="24">
      <c r="A13" s="202">
        <v>2403300</v>
      </c>
      <c r="B13" s="111" t="s">
        <v>163</v>
      </c>
      <c r="C13" s="113" t="s">
        <v>27</v>
      </c>
      <c r="D13" s="112" t="s">
        <v>174</v>
      </c>
      <c r="E13" s="218" t="s">
        <v>148</v>
      </c>
      <c r="F13" s="134" t="s">
        <v>176</v>
      </c>
      <c r="G13" s="112" t="s">
        <v>100</v>
      </c>
      <c r="H13" s="112"/>
      <c r="I13" s="112" t="s">
        <v>151</v>
      </c>
      <c r="J13" s="111"/>
      <c r="K13" s="112"/>
      <c r="L13" s="131">
        <v>1226957</v>
      </c>
      <c r="M13" s="112" t="s">
        <v>152</v>
      </c>
      <c r="N13" s="206" t="str">
        <f>_xlfn.XLOOKUP(A13,[1]CONSOLIDADO!$G:$G,[1]CONSOLIDADO!$Q:$Q,"")</f>
        <v>EJECUCIÓN</v>
      </c>
      <c r="O13" s="299">
        <v>870872</v>
      </c>
      <c r="P13" s="287">
        <v>870872</v>
      </c>
      <c r="Q13" s="300">
        <v>0</v>
      </c>
      <c r="R13" s="290">
        <v>0</v>
      </c>
      <c r="S13" s="110">
        <v>0</v>
      </c>
      <c r="T13" s="110">
        <v>0</v>
      </c>
      <c r="U13" s="110">
        <v>0</v>
      </c>
      <c r="V13" s="110">
        <v>0</v>
      </c>
      <c r="W13" s="110">
        <v>0</v>
      </c>
      <c r="X13" s="110">
        <v>0</v>
      </c>
      <c r="Y13" s="110">
        <v>0</v>
      </c>
      <c r="Z13" s="110">
        <v>0</v>
      </c>
      <c r="AA13" s="110">
        <v>0</v>
      </c>
      <c r="AB13" s="110">
        <v>0</v>
      </c>
      <c r="AC13" s="110">
        <v>0</v>
      </c>
    </row>
    <row r="14" spans="1:29" ht="24">
      <c r="A14" s="202">
        <v>40049541</v>
      </c>
      <c r="B14" s="111" t="s">
        <v>163</v>
      </c>
      <c r="C14" s="113" t="s">
        <v>27</v>
      </c>
      <c r="D14" s="112"/>
      <c r="E14" s="218" t="s">
        <v>148</v>
      </c>
      <c r="F14" s="134" t="s">
        <v>177</v>
      </c>
      <c r="G14" s="112" t="s">
        <v>79</v>
      </c>
      <c r="H14" s="112" t="s">
        <v>154</v>
      </c>
      <c r="I14" s="112" t="s">
        <v>151</v>
      </c>
      <c r="J14" s="111">
        <v>2024</v>
      </c>
      <c r="K14" s="112">
        <v>14592</v>
      </c>
      <c r="L14" s="131">
        <v>1268230</v>
      </c>
      <c r="M14" s="112" t="s">
        <v>178</v>
      </c>
      <c r="N14" s="206" t="str">
        <f>_xlfn.XLOOKUP(A14,[1]CONSOLIDADO!$G:$G,[1]CONSOLIDADO!$Q:$Q,"")</f>
        <v>EJECUCIÓN</v>
      </c>
      <c r="O14" s="299">
        <v>308730</v>
      </c>
      <c r="P14" s="287">
        <v>514234</v>
      </c>
      <c r="Q14" s="300">
        <v>0</v>
      </c>
      <c r="R14" s="290">
        <v>0</v>
      </c>
      <c r="S14" s="110">
        <v>0</v>
      </c>
      <c r="T14" s="110">
        <v>0</v>
      </c>
      <c r="U14" s="110">
        <v>0</v>
      </c>
      <c r="V14" s="110">
        <v>0</v>
      </c>
      <c r="W14" s="110">
        <v>0</v>
      </c>
      <c r="X14" s="110">
        <v>0</v>
      </c>
      <c r="Y14" s="110">
        <v>0</v>
      </c>
      <c r="Z14" s="110">
        <v>0</v>
      </c>
      <c r="AA14" s="110">
        <v>0</v>
      </c>
      <c r="AB14" s="110">
        <v>0</v>
      </c>
      <c r="AC14" s="110">
        <v>0</v>
      </c>
    </row>
    <row r="15" spans="1:29" ht="24">
      <c r="A15" s="202">
        <v>40049729</v>
      </c>
      <c r="B15" s="111" t="s">
        <v>163</v>
      </c>
      <c r="C15" s="113" t="s">
        <v>27</v>
      </c>
      <c r="D15" s="112"/>
      <c r="E15" s="218" t="s">
        <v>148</v>
      </c>
      <c r="F15" s="134" t="s">
        <v>179</v>
      </c>
      <c r="G15" s="112" t="s">
        <v>94</v>
      </c>
      <c r="H15" s="112" t="s">
        <v>154</v>
      </c>
      <c r="I15" s="112" t="s">
        <v>151</v>
      </c>
      <c r="J15" s="111">
        <v>2024</v>
      </c>
      <c r="K15" s="112">
        <v>14592</v>
      </c>
      <c r="L15" s="131">
        <v>1797056</v>
      </c>
      <c r="M15" s="112" t="s">
        <v>180</v>
      </c>
      <c r="N15" s="206" t="str">
        <f>_xlfn.XLOOKUP(A15,[1]CONSOLIDADO!$G:$G,[1]CONSOLIDADO!$Q:$Q,"")</f>
        <v>EJECUCIÓN</v>
      </c>
      <c r="O15" s="299">
        <v>417793</v>
      </c>
      <c r="P15" s="287">
        <v>696134</v>
      </c>
      <c r="Q15" s="300">
        <v>0</v>
      </c>
      <c r="R15" s="290">
        <v>0</v>
      </c>
      <c r="S15" s="110">
        <v>0</v>
      </c>
      <c r="T15" s="110">
        <v>0</v>
      </c>
      <c r="U15" s="110">
        <v>0</v>
      </c>
      <c r="V15" s="110">
        <v>0</v>
      </c>
      <c r="W15" s="110">
        <v>0</v>
      </c>
      <c r="X15" s="110">
        <v>0</v>
      </c>
      <c r="Y15" s="110">
        <v>0</v>
      </c>
      <c r="Z15" s="110">
        <v>0</v>
      </c>
      <c r="AA15" s="110">
        <v>0</v>
      </c>
      <c r="AB15" s="110">
        <v>0</v>
      </c>
      <c r="AC15" s="110">
        <v>0</v>
      </c>
    </row>
    <row r="16" spans="1:29" ht="24">
      <c r="A16" s="202">
        <v>40049676</v>
      </c>
      <c r="B16" s="111" t="s">
        <v>163</v>
      </c>
      <c r="C16" s="113" t="s">
        <v>27</v>
      </c>
      <c r="D16" s="112"/>
      <c r="E16" s="218" t="s">
        <v>148</v>
      </c>
      <c r="F16" s="134" t="s">
        <v>181</v>
      </c>
      <c r="G16" s="112" t="s">
        <v>87</v>
      </c>
      <c r="H16" s="112" t="s">
        <v>154</v>
      </c>
      <c r="I16" s="112" t="s">
        <v>151</v>
      </c>
      <c r="J16" s="111">
        <v>2024</v>
      </c>
      <c r="K16" s="112">
        <v>14592</v>
      </c>
      <c r="L16" s="131">
        <v>1678101</v>
      </c>
      <c r="M16" s="112" t="s">
        <v>182</v>
      </c>
      <c r="N16" s="206" t="str">
        <f>_xlfn.XLOOKUP(A16,[1]CONSOLIDADO!$G:$G,[1]CONSOLIDADO!$Q:$Q,"")</f>
        <v>EJECUCIÓN</v>
      </c>
      <c r="O16" s="299">
        <v>372764</v>
      </c>
      <c r="P16" s="287">
        <v>619892</v>
      </c>
      <c r="Q16" s="300">
        <v>0</v>
      </c>
      <c r="R16" s="290">
        <v>0</v>
      </c>
      <c r="S16" s="110">
        <v>0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0</v>
      </c>
    </row>
    <row r="17" spans="1:29" ht="24">
      <c r="A17" s="202">
        <v>40049761</v>
      </c>
      <c r="B17" s="111" t="s">
        <v>163</v>
      </c>
      <c r="C17" s="113" t="s">
        <v>27</v>
      </c>
      <c r="D17" s="112"/>
      <c r="E17" s="218" t="s">
        <v>148</v>
      </c>
      <c r="F17" s="134" t="s">
        <v>183</v>
      </c>
      <c r="G17" s="112" t="s">
        <v>96</v>
      </c>
      <c r="H17" s="112" t="s">
        <v>154</v>
      </c>
      <c r="I17" s="112" t="s">
        <v>151</v>
      </c>
      <c r="J17" s="111">
        <v>2024</v>
      </c>
      <c r="K17" s="112">
        <v>14592</v>
      </c>
      <c r="L17" s="131">
        <v>1692276</v>
      </c>
      <c r="M17" s="112" t="s">
        <v>184</v>
      </c>
      <c r="N17" s="206" t="str">
        <f>_xlfn.XLOOKUP(A17,[1]CONSOLIDADO!$G:$G,[1]CONSOLIDADO!$Q:$Q,"")</f>
        <v>EJECUCIÓN</v>
      </c>
      <c r="O17" s="299">
        <v>339643</v>
      </c>
      <c r="P17" s="287">
        <v>563966</v>
      </c>
      <c r="Q17" s="300">
        <v>0</v>
      </c>
      <c r="R17" s="290">
        <v>0</v>
      </c>
      <c r="S17" s="110">
        <v>0</v>
      </c>
      <c r="T17" s="110">
        <v>0</v>
      </c>
      <c r="U17" s="110">
        <v>0</v>
      </c>
      <c r="V17" s="110">
        <v>0</v>
      </c>
      <c r="W17" s="110">
        <v>0</v>
      </c>
      <c r="X17" s="110">
        <v>0</v>
      </c>
      <c r="Y17" s="110">
        <v>0</v>
      </c>
      <c r="Z17" s="110">
        <v>0</v>
      </c>
      <c r="AA17" s="110">
        <v>0</v>
      </c>
      <c r="AB17" s="110">
        <v>0</v>
      </c>
      <c r="AC17" s="110">
        <v>0</v>
      </c>
    </row>
    <row r="18" spans="1:29" ht="24">
      <c r="A18" s="202">
        <v>40049689</v>
      </c>
      <c r="B18" s="111" t="s">
        <v>163</v>
      </c>
      <c r="C18" s="113" t="s">
        <v>27</v>
      </c>
      <c r="D18" s="112"/>
      <c r="E18" s="218" t="s">
        <v>148</v>
      </c>
      <c r="F18" s="134" t="s">
        <v>185</v>
      </c>
      <c r="G18" s="112" t="s">
        <v>82</v>
      </c>
      <c r="H18" s="112" t="s">
        <v>154</v>
      </c>
      <c r="I18" s="112" t="s">
        <v>151</v>
      </c>
      <c r="J18" s="111">
        <v>2024</v>
      </c>
      <c r="K18" s="112">
        <v>14592</v>
      </c>
      <c r="L18" s="131">
        <v>1803403</v>
      </c>
      <c r="M18" s="112" t="s">
        <v>186</v>
      </c>
      <c r="N18" s="206" t="str">
        <f>_xlfn.XLOOKUP(A18,[1]CONSOLIDADO!$G:$G,[1]CONSOLIDADO!$Q:$Q,"")</f>
        <v>EJECUCIÓN</v>
      </c>
      <c r="O18" s="299">
        <v>399111</v>
      </c>
      <c r="P18" s="287">
        <v>664610</v>
      </c>
      <c r="Q18" s="300">
        <v>0</v>
      </c>
      <c r="R18" s="290">
        <v>0</v>
      </c>
      <c r="S18" s="110">
        <v>0</v>
      </c>
      <c r="T18" s="110">
        <v>0</v>
      </c>
      <c r="U18" s="110">
        <v>0</v>
      </c>
      <c r="V18" s="110">
        <v>0</v>
      </c>
      <c r="W18" s="110">
        <v>0</v>
      </c>
      <c r="X18" s="110">
        <v>0</v>
      </c>
      <c r="Y18" s="110">
        <v>0</v>
      </c>
      <c r="Z18" s="110">
        <v>0</v>
      </c>
      <c r="AA18" s="110">
        <v>0</v>
      </c>
      <c r="AB18" s="110">
        <v>0</v>
      </c>
      <c r="AC18" s="110">
        <v>0</v>
      </c>
    </row>
    <row r="19" spans="1:29" ht="24">
      <c r="A19" s="202">
        <v>40049573</v>
      </c>
      <c r="B19" s="111" t="s">
        <v>163</v>
      </c>
      <c r="C19" s="113" t="s">
        <v>27</v>
      </c>
      <c r="D19" s="112"/>
      <c r="E19" s="218" t="s">
        <v>148</v>
      </c>
      <c r="F19" s="134" t="s">
        <v>187</v>
      </c>
      <c r="G19" s="112" t="s">
        <v>80</v>
      </c>
      <c r="H19" s="112" t="s">
        <v>154</v>
      </c>
      <c r="I19" s="112" t="s">
        <v>151</v>
      </c>
      <c r="J19" s="111">
        <v>2024</v>
      </c>
      <c r="K19" s="112">
        <v>14592</v>
      </c>
      <c r="L19" s="131">
        <v>1635645</v>
      </c>
      <c r="M19" s="112" t="s">
        <v>188</v>
      </c>
      <c r="N19" s="206" t="str">
        <f>_xlfn.XLOOKUP(A19,[1]CONSOLIDADO!$G:$G,[1]CONSOLIDADO!$Q:$Q,"")</f>
        <v>EJECUCIÓN</v>
      </c>
      <c r="O19" s="299">
        <v>432132</v>
      </c>
      <c r="P19" s="287">
        <v>725452</v>
      </c>
      <c r="Q19" s="300">
        <v>0</v>
      </c>
      <c r="R19" s="29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0</v>
      </c>
    </row>
    <row r="20" spans="1:29" ht="24">
      <c r="A20" s="202">
        <v>40049774</v>
      </c>
      <c r="B20" s="111" t="s">
        <v>163</v>
      </c>
      <c r="C20" s="113" t="s">
        <v>27</v>
      </c>
      <c r="D20" s="112"/>
      <c r="E20" s="218" t="s">
        <v>148</v>
      </c>
      <c r="F20" s="134" t="s">
        <v>189</v>
      </c>
      <c r="G20" s="112" t="s">
        <v>95</v>
      </c>
      <c r="H20" s="112" t="s">
        <v>154</v>
      </c>
      <c r="I20" s="112" t="s">
        <v>151</v>
      </c>
      <c r="J20" s="111">
        <v>2024</v>
      </c>
      <c r="K20" s="112">
        <v>14592</v>
      </c>
      <c r="L20" s="131">
        <v>1427526</v>
      </c>
      <c r="M20" s="112" t="s">
        <v>190</v>
      </c>
      <c r="N20" s="206" t="str">
        <f>_xlfn.XLOOKUP(A20,[1]CONSOLIDADO!$G:$G,[1]CONSOLIDADO!$Q:$Q,"")</f>
        <v>EJECUCIÓN</v>
      </c>
      <c r="O20" s="299">
        <v>333713</v>
      </c>
      <c r="P20" s="287">
        <v>557202</v>
      </c>
      <c r="Q20" s="300">
        <v>0</v>
      </c>
      <c r="R20" s="290">
        <v>0</v>
      </c>
      <c r="S20" s="110">
        <v>0</v>
      </c>
      <c r="T20" s="110">
        <v>0</v>
      </c>
      <c r="U20" s="110">
        <v>0</v>
      </c>
      <c r="V20" s="110">
        <v>0</v>
      </c>
      <c r="W20" s="110">
        <v>0</v>
      </c>
      <c r="X20" s="110">
        <v>0</v>
      </c>
      <c r="Y20" s="110">
        <v>0</v>
      </c>
      <c r="Z20" s="110">
        <v>0</v>
      </c>
      <c r="AA20" s="110">
        <v>0</v>
      </c>
      <c r="AB20" s="110">
        <v>0</v>
      </c>
      <c r="AC20" s="110">
        <v>0</v>
      </c>
    </row>
    <row r="21" spans="1:29" ht="24">
      <c r="A21" s="202">
        <v>40049721</v>
      </c>
      <c r="B21" s="111" t="s">
        <v>163</v>
      </c>
      <c r="C21" s="113" t="s">
        <v>27</v>
      </c>
      <c r="D21" s="112"/>
      <c r="E21" s="218" t="s">
        <v>148</v>
      </c>
      <c r="F21" s="134" t="s">
        <v>191</v>
      </c>
      <c r="G21" s="112" t="s">
        <v>89</v>
      </c>
      <c r="H21" s="112" t="s">
        <v>154</v>
      </c>
      <c r="I21" s="112" t="s">
        <v>151</v>
      </c>
      <c r="J21" s="111">
        <v>2024</v>
      </c>
      <c r="K21" s="112">
        <v>14592</v>
      </c>
      <c r="L21" s="131">
        <v>1719460</v>
      </c>
      <c r="M21" s="112" t="s">
        <v>192</v>
      </c>
      <c r="N21" s="206" t="str">
        <f>_xlfn.XLOOKUP(A21,[1]CONSOLIDADO!$G:$G,[1]CONSOLIDADO!$Q:$Q,"")</f>
        <v>EJECUCIÓN</v>
      </c>
      <c r="O21" s="299">
        <v>379115</v>
      </c>
      <c r="P21" s="287">
        <v>628878</v>
      </c>
      <c r="Q21" s="300">
        <v>0</v>
      </c>
      <c r="R21" s="29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</row>
    <row r="22" spans="1:29" ht="24">
      <c r="A22" s="202">
        <v>40049753</v>
      </c>
      <c r="B22" s="111" t="s">
        <v>163</v>
      </c>
      <c r="C22" s="113" t="s">
        <v>27</v>
      </c>
      <c r="D22" s="112"/>
      <c r="E22" s="218" t="s">
        <v>148</v>
      </c>
      <c r="F22" s="134" t="s">
        <v>193</v>
      </c>
      <c r="G22" s="112" t="s">
        <v>88</v>
      </c>
      <c r="H22" s="112" t="s">
        <v>154</v>
      </c>
      <c r="I22" s="112" t="s">
        <v>151</v>
      </c>
      <c r="J22" s="111">
        <v>2024</v>
      </c>
      <c r="K22" s="112">
        <v>14592</v>
      </c>
      <c r="L22" s="131">
        <v>1736829</v>
      </c>
      <c r="M22" s="322" t="s">
        <v>194</v>
      </c>
      <c r="N22" s="206" t="str">
        <f>_xlfn.XLOOKUP(A22,[1]CONSOLIDADO!$G:$G,[1]CONSOLIDADO!$Q:$Q,"")</f>
        <v>EJECUCIÓN</v>
      </c>
      <c r="O22" s="299">
        <v>383978</v>
      </c>
      <c r="P22" s="287">
        <v>637636</v>
      </c>
      <c r="Q22" s="300">
        <v>0</v>
      </c>
      <c r="R22" s="29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</v>
      </c>
    </row>
    <row r="23" spans="1:29" ht="24">
      <c r="A23" s="202">
        <v>40049777</v>
      </c>
      <c r="B23" s="111" t="s">
        <v>163</v>
      </c>
      <c r="C23" s="323" t="s">
        <v>27</v>
      </c>
      <c r="D23" s="112"/>
      <c r="E23" s="218" t="s">
        <v>148</v>
      </c>
      <c r="F23" s="134" t="s">
        <v>195</v>
      </c>
      <c r="G23" s="112" t="s">
        <v>83</v>
      </c>
      <c r="H23" s="112" t="s">
        <v>154</v>
      </c>
      <c r="I23" s="112" t="s">
        <v>151</v>
      </c>
      <c r="J23" s="111">
        <v>2024</v>
      </c>
      <c r="K23" s="112">
        <v>14592</v>
      </c>
      <c r="L23" s="131">
        <v>1440526</v>
      </c>
      <c r="M23" s="112" t="s">
        <v>196</v>
      </c>
      <c r="N23" s="206" t="str">
        <f>_xlfn.XLOOKUP(A23,[1]CONSOLIDADO!$G:$G,[1]CONSOLIDADO!$Q:$Q,"")</f>
        <v>EJECUCIÓN</v>
      </c>
      <c r="O23" s="299">
        <v>361401</v>
      </c>
      <c r="P23" s="287">
        <v>600276</v>
      </c>
      <c r="Q23" s="300">
        <v>0</v>
      </c>
      <c r="R23" s="29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0</v>
      </c>
      <c r="AB23" s="110">
        <v>0</v>
      </c>
      <c r="AC23" s="110">
        <v>0</v>
      </c>
    </row>
    <row r="24" spans="1:29" ht="24">
      <c r="A24" s="202">
        <v>40049687</v>
      </c>
      <c r="B24" s="111" t="s">
        <v>163</v>
      </c>
      <c r="C24" s="113" t="s">
        <v>27</v>
      </c>
      <c r="D24" s="112"/>
      <c r="E24" s="218" t="s">
        <v>148</v>
      </c>
      <c r="F24" s="134" t="s">
        <v>197</v>
      </c>
      <c r="G24" s="112" t="s">
        <v>90</v>
      </c>
      <c r="H24" s="112" t="s">
        <v>154</v>
      </c>
      <c r="I24" s="112" t="s">
        <v>151</v>
      </c>
      <c r="J24" s="111">
        <v>2024</v>
      </c>
      <c r="K24" s="112">
        <v>14592</v>
      </c>
      <c r="L24" s="131">
        <v>1710646</v>
      </c>
      <c r="M24" s="112" t="s">
        <v>198</v>
      </c>
      <c r="N24" s="206" t="str">
        <f>_xlfn.XLOOKUP(A24,[1]CONSOLIDADO!$G:$G,[1]CONSOLIDADO!$Q:$Q,"")</f>
        <v>EJECUCIÓN</v>
      </c>
      <c r="O24" s="299">
        <v>373309</v>
      </c>
      <c r="P24" s="287">
        <v>620592</v>
      </c>
      <c r="Q24" s="300">
        <v>0</v>
      </c>
      <c r="R24" s="29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0</v>
      </c>
    </row>
    <row r="25" spans="1:29" ht="24">
      <c r="A25" s="202">
        <v>40049628</v>
      </c>
      <c r="B25" s="111" t="s">
        <v>163</v>
      </c>
      <c r="C25" s="113" t="s">
        <v>27</v>
      </c>
      <c r="D25" s="112"/>
      <c r="E25" s="218" t="s">
        <v>148</v>
      </c>
      <c r="F25" s="134" t="s">
        <v>199</v>
      </c>
      <c r="G25" s="112" t="s">
        <v>91</v>
      </c>
      <c r="H25" s="112" t="s">
        <v>154</v>
      </c>
      <c r="I25" s="112" t="s">
        <v>151</v>
      </c>
      <c r="J25" s="111">
        <v>2024</v>
      </c>
      <c r="K25" s="112">
        <v>14592</v>
      </c>
      <c r="L25" s="131">
        <v>2050134</v>
      </c>
      <c r="M25" s="112" t="s">
        <v>200</v>
      </c>
      <c r="N25" s="206" t="str">
        <f>_xlfn.XLOOKUP(A25,[1]CONSOLIDADO!$G:$G,[1]CONSOLIDADO!$Q:$Q,"")</f>
        <v>EJECUCIÓN</v>
      </c>
      <c r="O25" s="299">
        <v>422804</v>
      </c>
      <c r="P25" s="287">
        <v>706764</v>
      </c>
      <c r="Q25" s="300">
        <v>0</v>
      </c>
      <c r="R25" s="290">
        <v>0</v>
      </c>
      <c r="S25" s="110">
        <v>0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</v>
      </c>
    </row>
    <row r="26" spans="1:29" ht="24">
      <c r="A26" s="202">
        <v>40049769</v>
      </c>
      <c r="B26" s="111" t="s">
        <v>163</v>
      </c>
      <c r="C26" s="113" t="s">
        <v>27</v>
      </c>
      <c r="D26" s="112"/>
      <c r="E26" s="218" t="s">
        <v>148</v>
      </c>
      <c r="F26" s="134" t="s">
        <v>201</v>
      </c>
      <c r="G26" s="112" t="s">
        <v>97</v>
      </c>
      <c r="H26" s="112" t="s">
        <v>154</v>
      </c>
      <c r="I26" s="112" t="s">
        <v>151</v>
      </c>
      <c r="J26" s="111">
        <v>2024</v>
      </c>
      <c r="K26" s="112">
        <v>14592</v>
      </c>
      <c r="L26" s="131">
        <v>1724701</v>
      </c>
      <c r="M26" s="112" t="s">
        <v>202</v>
      </c>
      <c r="N26" s="206" t="str">
        <f>_xlfn.XLOOKUP(A26,[1]CONSOLIDADO!$G:$G,[1]CONSOLIDADO!$Q:$Q,"")</f>
        <v>EJECUCIÓN</v>
      </c>
      <c r="O26" s="299">
        <v>355794</v>
      </c>
      <c r="P26" s="287">
        <v>591404</v>
      </c>
      <c r="Q26" s="300">
        <v>0</v>
      </c>
      <c r="R26" s="290">
        <v>0</v>
      </c>
      <c r="S26" s="110">
        <v>0</v>
      </c>
      <c r="T26" s="110">
        <v>0</v>
      </c>
      <c r="U26" s="110">
        <v>0</v>
      </c>
      <c r="V26" s="110">
        <v>0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</row>
    <row r="27" spans="1:29" ht="24">
      <c r="A27" s="202">
        <v>40049384</v>
      </c>
      <c r="B27" s="111" t="s">
        <v>163</v>
      </c>
      <c r="C27" s="113" t="s">
        <v>27</v>
      </c>
      <c r="D27" s="112"/>
      <c r="E27" s="218" t="s">
        <v>148</v>
      </c>
      <c r="F27" s="134" t="s">
        <v>203</v>
      </c>
      <c r="G27" s="112" t="s">
        <v>84</v>
      </c>
      <c r="H27" s="112" t="s">
        <v>154</v>
      </c>
      <c r="I27" s="112" t="s">
        <v>151</v>
      </c>
      <c r="J27" s="111">
        <v>2024</v>
      </c>
      <c r="K27" s="112">
        <v>14592</v>
      </c>
      <c r="L27" s="131">
        <v>1554595</v>
      </c>
      <c r="M27" s="112" t="s">
        <v>204</v>
      </c>
      <c r="N27" s="206" t="str">
        <f>_xlfn.XLOOKUP(A27,[1]CONSOLIDADO!$G:$G,[1]CONSOLIDADO!$Q:$Q,"")</f>
        <v>EJECUCIÓN</v>
      </c>
      <c r="O27" s="299">
        <v>334656</v>
      </c>
      <c r="P27" s="287">
        <v>556730</v>
      </c>
      <c r="Q27" s="300">
        <v>0</v>
      </c>
      <c r="R27" s="290">
        <v>0</v>
      </c>
      <c r="S27" s="110">
        <v>0</v>
      </c>
      <c r="T27" s="110">
        <v>0</v>
      </c>
      <c r="U27" s="110">
        <v>0</v>
      </c>
      <c r="V27" s="110">
        <v>0</v>
      </c>
      <c r="W27" s="110">
        <v>0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0</v>
      </c>
    </row>
    <row r="28" spans="1:29">
      <c r="A28" s="202"/>
      <c r="B28" s="111" t="s">
        <v>163</v>
      </c>
      <c r="C28" s="113" t="s">
        <v>27</v>
      </c>
      <c r="D28" s="112" t="s">
        <v>205</v>
      </c>
      <c r="E28" s="218" t="s">
        <v>148</v>
      </c>
      <c r="F28" s="134" t="s">
        <v>206</v>
      </c>
      <c r="G28" s="112" t="s">
        <v>100</v>
      </c>
      <c r="H28" s="112"/>
      <c r="I28" s="112" t="s">
        <v>151</v>
      </c>
      <c r="J28" s="111"/>
      <c r="K28" s="112"/>
      <c r="L28" s="131"/>
      <c r="M28" s="112" t="s">
        <v>207</v>
      </c>
      <c r="N28" s="206" t="s">
        <v>208</v>
      </c>
      <c r="O28" s="299">
        <v>0</v>
      </c>
      <c r="P28" s="287">
        <v>0</v>
      </c>
      <c r="Q28" s="300">
        <v>0</v>
      </c>
      <c r="R28" s="290">
        <v>0</v>
      </c>
      <c r="S28" s="110">
        <v>0</v>
      </c>
      <c r="T28" s="110">
        <v>0</v>
      </c>
      <c r="U28" s="110">
        <v>0</v>
      </c>
      <c r="V28" s="110">
        <v>0</v>
      </c>
      <c r="W28" s="110">
        <v>0</v>
      </c>
      <c r="X28" s="110">
        <v>0</v>
      </c>
      <c r="Y28" s="110">
        <v>0</v>
      </c>
      <c r="Z28" s="110">
        <v>0</v>
      </c>
      <c r="AA28" s="110">
        <v>0</v>
      </c>
      <c r="AB28" s="110">
        <v>0</v>
      </c>
      <c r="AC28" s="110">
        <v>0</v>
      </c>
    </row>
    <row r="29" spans="1:29" ht="24">
      <c r="A29" s="202"/>
      <c r="B29" s="111" t="s">
        <v>163</v>
      </c>
      <c r="C29" s="113" t="s">
        <v>25</v>
      </c>
      <c r="D29" s="112"/>
      <c r="E29" s="218" t="s">
        <v>148</v>
      </c>
      <c r="F29" s="194" t="s">
        <v>209</v>
      </c>
      <c r="G29" s="112" t="s">
        <v>100</v>
      </c>
      <c r="H29" s="112"/>
      <c r="I29" s="112" t="s">
        <v>151</v>
      </c>
      <c r="J29" s="111">
        <v>2025</v>
      </c>
      <c r="K29" s="112"/>
      <c r="L29" s="324">
        <v>3078646</v>
      </c>
      <c r="M29" s="112" t="s">
        <v>207</v>
      </c>
      <c r="N29" s="206" t="s">
        <v>210</v>
      </c>
      <c r="O29" s="299">
        <v>0</v>
      </c>
      <c r="P29" s="287">
        <v>0</v>
      </c>
      <c r="Q29" s="300">
        <v>0</v>
      </c>
      <c r="R29" s="290">
        <v>0</v>
      </c>
      <c r="S29" s="110">
        <v>0</v>
      </c>
      <c r="T29" s="110">
        <v>0</v>
      </c>
      <c r="U29" s="110">
        <v>0</v>
      </c>
      <c r="V29" s="110">
        <v>0</v>
      </c>
      <c r="W29" s="110">
        <v>0</v>
      </c>
      <c r="X29" s="110">
        <v>0</v>
      </c>
      <c r="Y29" s="110">
        <v>0</v>
      </c>
      <c r="Z29" s="110">
        <v>0</v>
      </c>
      <c r="AA29" s="110">
        <v>0</v>
      </c>
      <c r="AB29" s="110">
        <v>0</v>
      </c>
      <c r="AC29" s="110">
        <v>0</v>
      </c>
    </row>
    <row r="30" spans="1:29" ht="36">
      <c r="A30" s="202">
        <v>40064334</v>
      </c>
      <c r="B30" s="111">
        <v>33</v>
      </c>
      <c r="C30" s="113" t="s">
        <v>27</v>
      </c>
      <c r="D30" s="112" t="s">
        <v>211</v>
      </c>
      <c r="E30" s="218" t="s">
        <v>148</v>
      </c>
      <c r="F30" s="112" t="s">
        <v>212</v>
      </c>
      <c r="G30" s="112" t="s">
        <v>100</v>
      </c>
      <c r="H30" s="112" t="s">
        <v>150</v>
      </c>
      <c r="I30" s="112" t="s">
        <v>151</v>
      </c>
      <c r="J30" s="111">
        <v>2024</v>
      </c>
      <c r="K30" s="112" t="s">
        <v>213</v>
      </c>
      <c r="L30" s="131">
        <v>194000</v>
      </c>
      <c r="M30" s="112" t="s">
        <v>214</v>
      </c>
      <c r="N30" s="206" t="str">
        <f>_xlfn.XLOOKUP(A30,[1]CONSOLIDADO!$G:$G,[1]CONSOLIDADO!$Q:$Q,"")</f>
        <v>CONVENIO EN TRÁMITE</v>
      </c>
      <c r="O30" s="299">
        <v>0</v>
      </c>
      <c r="P30" s="287">
        <v>194000</v>
      </c>
      <c r="Q30" s="300">
        <v>0</v>
      </c>
      <c r="R30" s="290">
        <v>0</v>
      </c>
      <c r="S30" s="110">
        <v>0</v>
      </c>
      <c r="T30" s="110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</row>
    <row r="31" spans="1:29" ht="24">
      <c r="A31" s="202">
        <v>2602</v>
      </c>
      <c r="B31" s="112" t="s">
        <v>215</v>
      </c>
      <c r="C31" s="113" t="s">
        <v>30</v>
      </c>
      <c r="D31" s="112"/>
      <c r="E31" s="218"/>
      <c r="F31" s="134" t="s">
        <v>216</v>
      </c>
      <c r="G31" s="112" t="s">
        <v>217</v>
      </c>
      <c r="H31" s="112"/>
      <c r="I31" s="112" t="s">
        <v>151</v>
      </c>
      <c r="J31" s="111"/>
      <c r="K31" s="112"/>
      <c r="L31" s="134">
        <v>0</v>
      </c>
      <c r="M31" s="112" t="s">
        <v>208</v>
      </c>
      <c r="N31" s="206" t="s">
        <v>217</v>
      </c>
      <c r="O31" s="299">
        <v>0</v>
      </c>
      <c r="P31" s="287">
        <v>0</v>
      </c>
      <c r="Q31" s="300">
        <v>0</v>
      </c>
      <c r="R31" s="29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</row>
    <row r="32" spans="1:29" ht="36">
      <c r="A32" s="202">
        <v>40033939</v>
      </c>
      <c r="B32" s="111" t="s">
        <v>218</v>
      </c>
      <c r="C32" s="113" t="s">
        <v>38</v>
      </c>
      <c r="D32" s="112" t="s">
        <v>219</v>
      </c>
      <c r="E32" s="218" t="s">
        <v>148</v>
      </c>
      <c r="F32" s="134" t="s">
        <v>220</v>
      </c>
      <c r="G32" s="112" t="s">
        <v>81</v>
      </c>
      <c r="H32" s="112" t="s">
        <v>221</v>
      </c>
      <c r="I32" s="112" t="s">
        <v>151</v>
      </c>
      <c r="J32" s="111">
        <v>2022</v>
      </c>
      <c r="K32" s="112">
        <v>12627</v>
      </c>
      <c r="L32" s="131">
        <v>1559730.5099999998</v>
      </c>
      <c r="M32" s="112" t="s">
        <v>222</v>
      </c>
      <c r="N32" s="206" t="str">
        <f>_xlfn.XLOOKUP(A32,[1]CONSOLIDADO!$G:$G,[1]CONSOLIDADO!$Q:$Q,"")</f>
        <v>TRANSFERENCIA DE BIENES</v>
      </c>
      <c r="O32" s="299">
        <v>0</v>
      </c>
      <c r="P32" s="287">
        <v>1000</v>
      </c>
      <c r="Q32" s="300">
        <v>0</v>
      </c>
      <c r="R32" s="290">
        <v>0</v>
      </c>
      <c r="S32" s="110">
        <v>0</v>
      </c>
      <c r="T32" s="110">
        <v>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</row>
    <row r="33" spans="1:29" ht="36">
      <c r="A33" s="202">
        <v>40058634</v>
      </c>
      <c r="B33" s="111" t="s">
        <v>218</v>
      </c>
      <c r="C33" s="113" t="s">
        <v>38</v>
      </c>
      <c r="D33" s="112" t="s">
        <v>223</v>
      </c>
      <c r="E33" s="218" t="s">
        <v>148</v>
      </c>
      <c r="F33" s="134" t="s">
        <v>224</v>
      </c>
      <c r="G33" s="112" t="s">
        <v>97</v>
      </c>
      <c r="H33" s="112" t="s">
        <v>225</v>
      </c>
      <c r="I33" s="112" t="s">
        <v>151</v>
      </c>
      <c r="J33" s="111">
        <v>2024</v>
      </c>
      <c r="K33" s="112">
        <v>14476</v>
      </c>
      <c r="L33" s="131">
        <v>44115</v>
      </c>
      <c r="M33" s="112" t="s">
        <v>202</v>
      </c>
      <c r="N33" s="206" t="str">
        <f>_xlfn.XLOOKUP(A33,[1]CONSOLIDADO!$G:$G,[1]CONSOLIDADO!$Q:$Q,"")</f>
        <v>CONVENIO TOTALMENTE TRAMITADO</v>
      </c>
      <c r="O33" s="299">
        <v>44115</v>
      </c>
      <c r="P33" s="287">
        <v>1000</v>
      </c>
      <c r="Q33" s="300">
        <v>0</v>
      </c>
      <c r="R33" s="290">
        <v>0</v>
      </c>
      <c r="S33" s="110">
        <v>0</v>
      </c>
      <c r="T33" s="110">
        <v>0</v>
      </c>
      <c r="U33" s="110">
        <v>0</v>
      </c>
      <c r="V33" s="110">
        <v>0</v>
      </c>
      <c r="W33" s="110">
        <v>0</v>
      </c>
      <c r="X33" s="110">
        <v>0</v>
      </c>
      <c r="Y33" s="110">
        <v>0</v>
      </c>
      <c r="Z33" s="110">
        <v>0</v>
      </c>
      <c r="AA33" s="110">
        <v>0</v>
      </c>
      <c r="AB33" s="110">
        <v>0</v>
      </c>
      <c r="AC33" s="110">
        <v>0</v>
      </c>
    </row>
    <row r="34" spans="1:29" ht="36">
      <c r="A34" s="202">
        <v>40060969</v>
      </c>
      <c r="B34" s="111" t="s">
        <v>218</v>
      </c>
      <c r="C34" s="113" t="s">
        <v>27</v>
      </c>
      <c r="D34" s="112" t="s">
        <v>223</v>
      </c>
      <c r="E34" s="218" t="s">
        <v>148</v>
      </c>
      <c r="F34" s="134" t="s">
        <v>226</v>
      </c>
      <c r="G34" s="112" t="s">
        <v>80</v>
      </c>
      <c r="H34" s="112" t="s">
        <v>154</v>
      </c>
      <c r="I34" s="112" t="s">
        <v>151</v>
      </c>
      <c r="J34" s="111">
        <v>2024</v>
      </c>
      <c r="K34" s="112" t="s">
        <v>227</v>
      </c>
      <c r="L34" s="112">
        <v>358900</v>
      </c>
      <c r="M34" s="112" t="s">
        <v>162</v>
      </c>
      <c r="N34" s="206" t="str">
        <f>_xlfn.XLOOKUP(A34,[1]CONSOLIDADO!$G:$G,[1]CONSOLIDADO!$Q:$Q,"")</f>
        <v>CONVENIO TOTALMENTE TRAMITADO</v>
      </c>
      <c r="O34" s="299">
        <v>358900</v>
      </c>
      <c r="P34" s="287">
        <v>342810</v>
      </c>
      <c r="Q34" s="300">
        <v>342810</v>
      </c>
      <c r="R34" s="290">
        <v>0</v>
      </c>
      <c r="S34" s="110">
        <v>342810</v>
      </c>
      <c r="T34" s="110">
        <v>0</v>
      </c>
      <c r="U34" s="110">
        <v>0</v>
      </c>
      <c r="V34" s="110">
        <v>0</v>
      </c>
      <c r="W34" s="110">
        <v>0</v>
      </c>
      <c r="X34" s="110">
        <v>0</v>
      </c>
      <c r="Y34" s="110">
        <v>0</v>
      </c>
      <c r="Z34" s="110">
        <v>0</v>
      </c>
      <c r="AA34" s="110">
        <v>0</v>
      </c>
      <c r="AB34" s="110">
        <v>0</v>
      </c>
      <c r="AC34" s="110">
        <v>0</v>
      </c>
    </row>
    <row r="35" spans="1:29" ht="36">
      <c r="A35" s="202">
        <v>40067603</v>
      </c>
      <c r="B35" s="111" t="s">
        <v>218</v>
      </c>
      <c r="C35" s="113" t="s">
        <v>27</v>
      </c>
      <c r="D35" s="112" t="s">
        <v>223</v>
      </c>
      <c r="E35" s="218" t="s">
        <v>148</v>
      </c>
      <c r="F35" s="134" t="s">
        <v>228</v>
      </c>
      <c r="G35" s="112" t="s">
        <v>100</v>
      </c>
      <c r="H35" s="112" t="s">
        <v>225</v>
      </c>
      <c r="I35" s="112" t="s">
        <v>151</v>
      </c>
      <c r="J35" s="111">
        <v>2024</v>
      </c>
      <c r="K35" s="112">
        <v>14474</v>
      </c>
      <c r="L35" s="131">
        <v>472972</v>
      </c>
      <c r="M35" s="112" t="s">
        <v>229</v>
      </c>
      <c r="N35" s="206" t="str">
        <f>_xlfn.XLOOKUP(A35,[1]CONSOLIDADO!$G:$G,[1]CONSOLIDADO!$Q:$Q,"")</f>
        <v>CONVENIO TOTALMENTE TRAMITADO</v>
      </c>
      <c r="O35" s="299">
        <v>1000</v>
      </c>
      <c r="P35" s="287">
        <v>1000</v>
      </c>
      <c r="Q35" s="300">
        <v>0</v>
      </c>
      <c r="R35" s="29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</row>
    <row r="36" spans="1:29" ht="36">
      <c r="A36" s="202">
        <v>40056851</v>
      </c>
      <c r="B36" s="111" t="s">
        <v>218</v>
      </c>
      <c r="C36" s="113" t="s">
        <v>27</v>
      </c>
      <c r="D36" s="111" t="s">
        <v>219</v>
      </c>
      <c r="E36" s="218" t="s">
        <v>148</v>
      </c>
      <c r="F36" s="112" t="s">
        <v>230</v>
      </c>
      <c r="G36" s="112" t="s">
        <v>100</v>
      </c>
      <c r="H36" s="112" t="s">
        <v>225</v>
      </c>
      <c r="I36" s="112" t="s">
        <v>151</v>
      </c>
      <c r="J36" s="111">
        <v>2024</v>
      </c>
      <c r="K36" s="112">
        <v>14472</v>
      </c>
      <c r="L36" s="112">
        <v>70555</v>
      </c>
      <c r="M36" s="112" t="s">
        <v>231</v>
      </c>
      <c r="N36" s="206" t="str">
        <f>_xlfn.XLOOKUP(A36,[1]CONSOLIDADO!$G:$G,[1]CONSOLIDADO!$Q:$Q,"")</f>
        <v>CONVENIO EN TRÁMITE</v>
      </c>
      <c r="O36" s="299">
        <v>1000</v>
      </c>
      <c r="P36" s="287">
        <v>0</v>
      </c>
      <c r="Q36" s="300">
        <v>0</v>
      </c>
      <c r="R36" s="29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</row>
    <row r="37" spans="1:29" ht="36">
      <c r="A37" s="202">
        <v>40056851</v>
      </c>
      <c r="B37" s="111" t="s">
        <v>218</v>
      </c>
      <c r="C37" s="113" t="s">
        <v>38</v>
      </c>
      <c r="D37" s="112" t="s">
        <v>219</v>
      </c>
      <c r="E37" s="218" t="s">
        <v>148</v>
      </c>
      <c r="F37" s="112" t="s">
        <v>230</v>
      </c>
      <c r="G37" s="112" t="s">
        <v>100</v>
      </c>
      <c r="H37" s="112" t="s">
        <v>225</v>
      </c>
      <c r="I37" s="112" t="s">
        <v>151</v>
      </c>
      <c r="J37" s="111">
        <v>2024</v>
      </c>
      <c r="K37" s="112">
        <v>14472</v>
      </c>
      <c r="L37" s="131">
        <v>795228</v>
      </c>
      <c r="M37" s="112" t="s">
        <v>231</v>
      </c>
      <c r="N37" s="206" t="str">
        <f>_xlfn.XLOOKUP(A37,[1]CONSOLIDADO!$G:$G,[1]CONSOLIDADO!$Q:$Q,"")</f>
        <v>CONVENIO EN TRÁMITE</v>
      </c>
      <c r="O37" s="299">
        <v>1000</v>
      </c>
      <c r="P37" s="287">
        <v>1000</v>
      </c>
      <c r="Q37" s="300">
        <v>0</v>
      </c>
      <c r="R37" s="290">
        <v>0</v>
      </c>
      <c r="S37" s="110">
        <v>0</v>
      </c>
      <c r="T37" s="110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</row>
    <row r="38" spans="1:29" ht="36">
      <c r="A38" s="202">
        <v>40065749</v>
      </c>
      <c r="B38" s="111" t="s">
        <v>218</v>
      </c>
      <c r="C38" s="113" t="s">
        <v>27</v>
      </c>
      <c r="D38" s="112" t="s">
        <v>223</v>
      </c>
      <c r="E38" s="218" t="s">
        <v>148</v>
      </c>
      <c r="F38" s="134" t="s">
        <v>232</v>
      </c>
      <c r="G38" s="112" t="s">
        <v>100</v>
      </c>
      <c r="H38" s="112" t="s">
        <v>225</v>
      </c>
      <c r="I38" s="112" t="s">
        <v>151</v>
      </c>
      <c r="J38" s="111">
        <v>2024</v>
      </c>
      <c r="K38" s="112">
        <v>14443</v>
      </c>
      <c r="L38" s="131">
        <v>556358</v>
      </c>
      <c r="M38" s="112" t="s">
        <v>229</v>
      </c>
      <c r="N38" s="206" t="str">
        <f>_xlfn.XLOOKUP(A38,[1]CONSOLIDADO!$G:$G,[1]CONSOLIDADO!$Q:$Q,"")</f>
        <v>CONVENIO TOTALMENTE TRAMITADO</v>
      </c>
      <c r="O38" s="299">
        <v>1000</v>
      </c>
      <c r="P38" s="287">
        <v>1000</v>
      </c>
      <c r="Q38" s="300">
        <v>0</v>
      </c>
      <c r="R38" s="29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</row>
    <row r="39" spans="1:29" ht="24">
      <c r="A39" s="202">
        <v>40021859</v>
      </c>
      <c r="B39" s="111" t="s">
        <v>218</v>
      </c>
      <c r="C39" s="113" t="s">
        <v>27</v>
      </c>
      <c r="D39" s="112" t="s">
        <v>223</v>
      </c>
      <c r="E39" s="218" t="s">
        <v>148</v>
      </c>
      <c r="F39" s="134" t="s">
        <v>233</v>
      </c>
      <c r="G39" s="112" t="s">
        <v>95</v>
      </c>
      <c r="H39" s="112" t="s">
        <v>154</v>
      </c>
      <c r="I39" s="112" t="s">
        <v>151</v>
      </c>
      <c r="J39" s="111">
        <v>2024</v>
      </c>
      <c r="K39" s="112">
        <v>14427</v>
      </c>
      <c r="L39" s="131">
        <v>155742</v>
      </c>
      <c r="M39" s="112" t="s">
        <v>190</v>
      </c>
      <c r="N39" s="206" t="str">
        <f>_xlfn.XLOOKUP(A39,[1]CONSOLIDADO!$G:$G,[1]CONSOLIDADO!$Q:$Q,"")</f>
        <v>LICITACION</v>
      </c>
      <c r="O39" s="299">
        <v>155742</v>
      </c>
      <c r="P39" s="287">
        <v>1000</v>
      </c>
      <c r="Q39" s="300">
        <v>0</v>
      </c>
      <c r="R39" s="290">
        <v>0</v>
      </c>
      <c r="S39" s="110">
        <v>0</v>
      </c>
      <c r="T39" s="110">
        <v>0</v>
      </c>
      <c r="U39" s="110">
        <v>0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</row>
    <row r="40" spans="1:29" ht="36">
      <c r="A40" s="202">
        <v>40064663</v>
      </c>
      <c r="B40" s="111" t="s">
        <v>218</v>
      </c>
      <c r="C40" s="113" t="s">
        <v>27</v>
      </c>
      <c r="D40" s="112" t="s">
        <v>223</v>
      </c>
      <c r="E40" s="218" t="s">
        <v>148</v>
      </c>
      <c r="F40" s="134" t="s">
        <v>234</v>
      </c>
      <c r="G40" s="112" t="s">
        <v>100</v>
      </c>
      <c r="H40" s="112" t="s">
        <v>225</v>
      </c>
      <c r="I40" s="112" t="s">
        <v>151</v>
      </c>
      <c r="J40" s="111">
        <v>2024</v>
      </c>
      <c r="K40" s="112">
        <v>14395</v>
      </c>
      <c r="L40" s="131">
        <v>217466</v>
      </c>
      <c r="M40" s="112" t="s">
        <v>229</v>
      </c>
      <c r="N40" s="206" t="str">
        <f>_xlfn.XLOOKUP(A40,[1]CONSOLIDADO!$G:$G,[1]CONSOLIDADO!$Q:$Q,"")</f>
        <v>CONVENIO TOTALMENTE TRAMITADO</v>
      </c>
      <c r="O40" s="299">
        <v>217466</v>
      </c>
      <c r="P40" s="287">
        <v>1000</v>
      </c>
      <c r="Q40" s="300">
        <v>0</v>
      </c>
      <c r="R40" s="29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</row>
    <row r="41" spans="1:29" ht="36">
      <c r="A41" s="202">
        <v>40053013</v>
      </c>
      <c r="B41" s="111" t="s">
        <v>218</v>
      </c>
      <c r="C41" s="113" t="s">
        <v>38</v>
      </c>
      <c r="D41" s="112" t="s">
        <v>219</v>
      </c>
      <c r="E41" s="218" t="s">
        <v>148</v>
      </c>
      <c r="F41" s="134" t="s">
        <v>235</v>
      </c>
      <c r="G41" s="112" t="s">
        <v>80</v>
      </c>
      <c r="H41" s="112" t="s">
        <v>236</v>
      </c>
      <c r="I41" s="112" t="s">
        <v>151</v>
      </c>
      <c r="J41" s="111">
        <v>2024</v>
      </c>
      <c r="K41" s="112">
        <v>14393</v>
      </c>
      <c r="L41" s="131">
        <v>228181</v>
      </c>
      <c r="M41" s="112" t="s">
        <v>237</v>
      </c>
      <c r="N41" s="206" t="str">
        <f>_xlfn.XLOOKUP(A41,[1]CONSOLIDADO!$G:$G,[1]CONSOLIDADO!$Q:$Q,"")</f>
        <v>CONVENIO TOTALMENTE TRAMITADO</v>
      </c>
      <c r="O41" s="299">
        <v>1000</v>
      </c>
      <c r="P41" s="287">
        <v>1000</v>
      </c>
      <c r="Q41" s="300">
        <v>0</v>
      </c>
      <c r="R41" s="29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</row>
    <row r="42" spans="1:29" ht="36">
      <c r="A42" s="202">
        <v>40046278</v>
      </c>
      <c r="B42" s="111" t="s">
        <v>218</v>
      </c>
      <c r="C42" s="113" t="s">
        <v>38</v>
      </c>
      <c r="D42" s="112" t="s">
        <v>219</v>
      </c>
      <c r="E42" s="218" t="s">
        <v>148</v>
      </c>
      <c r="F42" s="134" t="s">
        <v>238</v>
      </c>
      <c r="G42" s="112" t="s">
        <v>81</v>
      </c>
      <c r="H42" s="112" t="s">
        <v>236</v>
      </c>
      <c r="I42" s="112" t="s">
        <v>151</v>
      </c>
      <c r="J42" s="111">
        <v>2024</v>
      </c>
      <c r="K42" s="112">
        <v>14306</v>
      </c>
      <c r="L42" s="131">
        <v>853417</v>
      </c>
      <c r="M42" s="322" t="s">
        <v>237</v>
      </c>
      <c r="N42" s="206" t="str">
        <f>_xlfn.XLOOKUP(A42,[1]CONSOLIDADO!$G:$G,[1]CONSOLIDADO!$Q:$Q,"")</f>
        <v>CONVENIO TOTALMENTE TRAMITADO</v>
      </c>
      <c r="O42" s="299">
        <v>1000</v>
      </c>
      <c r="P42" s="287">
        <v>1000</v>
      </c>
      <c r="Q42" s="300">
        <v>0</v>
      </c>
      <c r="R42" s="290">
        <v>0</v>
      </c>
      <c r="S42" s="110">
        <v>0</v>
      </c>
      <c r="T42" s="110">
        <v>0</v>
      </c>
      <c r="U42" s="110">
        <v>0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</row>
    <row r="43" spans="1:29" ht="24">
      <c r="A43" s="202">
        <v>40056498</v>
      </c>
      <c r="B43" s="111" t="s">
        <v>218</v>
      </c>
      <c r="C43" s="113" t="s">
        <v>27</v>
      </c>
      <c r="D43" s="112" t="s">
        <v>223</v>
      </c>
      <c r="E43" s="218" t="s">
        <v>148</v>
      </c>
      <c r="F43" s="134" t="s">
        <v>239</v>
      </c>
      <c r="G43" s="112" t="s">
        <v>84</v>
      </c>
      <c r="H43" s="112" t="s">
        <v>154</v>
      </c>
      <c r="I43" s="112" t="s">
        <v>151</v>
      </c>
      <c r="J43" s="111">
        <v>2024</v>
      </c>
      <c r="K43" s="112">
        <v>14298</v>
      </c>
      <c r="L43" s="131">
        <v>728367</v>
      </c>
      <c r="M43" s="112" t="s">
        <v>204</v>
      </c>
      <c r="N43" s="206" t="s">
        <v>169</v>
      </c>
      <c r="O43" s="299">
        <v>0</v>
      </c>
      <c r="P43" s="287">
        <v>0</v>
      </c>
      <c r="Q43" s="300">
        <v>0</v>
      </c>
      <c r="R43" s="29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</row>
    <row r="44" spans="1:29" ht="36">
      <c r="A44" s="202">
        <v>40048325</v>
      </c>
      <c r="B44" s="112" t="s">
        <v>218</v>
      </c>
      <c r="C44" s="113" t="s">
        <v>27</v>
      </c>
      <c r="D44" s="112" t="s">
        <v>223</v>
      </c>
      <c r="E44" s="218" t="s">
        <v>148</v>
      </c>
      <c r="F44" s="134" t="s">
        <v>240</v>
      </c>
      <c r="G44" s="112" t="s">
        <v>96</v>
      </c>
      <c r="H44" s="112" t="s">
        <v>154</v>
      </c>
      <c r="I44" s="112" t="s">
        <v>151</v>
      </c>
      <c r="J44" s="111">
        <v>2024</v>
      </c>
      <c r="K44" s="112">
        <v>14297</v>
      </c>
      <c r="L44" s="131">
        <v>348107</v>
      </c>
      <c r="M44" s="112" t="s">
        <v>162</v>
      </c>
      <c r="N44" s="206" t="str">
        <f>_xlfn.XLOOKUP(A44,[1]CONSOLIDADO!$G:$G,[1]CONSOLIDADO!$Q:$Q,"")</f>
        <v>EJECUCIÓN</v>
      </c>
      <c r="O44" s="299">
        <v>0</v>
      </c>
      <c r="P44" s="287">
        <v>0</v>
      </c>
      <c r="Q44" s="300">
        <v>0</v>
      </c>
      <c r="R44" s="29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</row>
    <row r="45" spans="1:29" ht="36">
      <c r="A45" s="202">
        <v>40048140</v>
      </c>
      <c r="B45" s="111" t="s">
        <v>218</v>
      </c>
      <c r="C45" s="113" t="s">
        <v>27</v>
      </c>
      <c r="D45" s="112" t="s">
        <v>223</v>
      </c>
      <c r="E45" s="218" t="s">
        <v>148</v>
      </c>
      <c r="F45" s="134" t="s">
        <v>241</v>
      </c>
      <c r="G45" s="112" t="s">
        <v>100</v>
      </c>
      <c r="H45" s="112" t="s">
        <v>225</v>
      </c>
      <c r="I45" s="112" t="s">
        <v>151</v>
      </c>
      <c r="J45" s="111">
        <v>2024</v>
      </c>
      <c r="K45" s="112">
        <v>14296</v>
      </c>
      <c r="L45" s="131">
        <v>1144384</v>
      </c>
      <c r="M45" s="112" t="s">
        <v>229</v>
      </c>
      <c r="N45" s="206" t="str">
        <f>_xlfn.XLOOKUP(A45,[1]CONSOLIDADO!$G:$G,[1]CONSOLIDADO!$Q:$Q,"")</f>
        <v>CONVENIO TOTALMENTE TRAMITADO</v>
      </c>
      <c r="O45" s="299">
        <v>1000</v>
      </c>
      <c r="P45" s="287">
        <v>1000</v>
      </c>
      <c r="Q45" s="300">
        <v>0</v>
      </c>
      <c r="R45" s="290">
        <v>0</v>
      </c>
      <c r="S45" s="110">
        <v>0</v>
      </c>
      <c r="T45" s="110">
        <v>0</v>
      </c>
      <c r="U45" s="110">
        <v>0</v>
      </c>
      <c r="V45" s="110">
        <v>0</v>
      </c>
      <c r="W45" s="110">
        <v>0</v>
      </c>
      <c r="X45" s="110">
        <v>0</v>
      </c>
      <c r="Y45" s="110">
        <v>0</v>
      </c>
      <c r="Z45" s="110">
        <v>0</v>
      </c>
      <c r="AA45" s="110">
        <v>0</v>
      </c>
      <c r="AB45" s="110">
        <v>0</v>
      </c>
      <c r="AC45" s="110">
        <v>0</v>
      </c>
    </row>
    <row r="46" spans="1:29" ht="24">
      <c r="A46" s="202">
        <v>40037651</v>
      </c>
      <c r="B46" s="111" t="s">
        <v>218</v>
      </c>
      <c r="C46" s="113" t="s">
        <v>27</v>
      </c>
      <c r="D46" s="112" t="s">
        <v>223</v>
      </c>
      <c r="E46" s="218" t="s">
        <v>148</v>
      </c>
      <c r="F46" s="134" t="s">
        <v>242</v>
      </c>
      <c r="G46" s="112" t="s">
        <v>81</v>
      </c>
      <c r="H46" s="112" t="s">
        <v>221</v>
      </c>
      <c r="I46" s="112" t="s">
        <v>151</v>
      </c>
      <c r="J46" s="111">
        <v>2023</v>
      </c>
      <c r="K46" s="112">
        <v>12956</v>
      </c>
      <c r="L46" s="131">
        <v>1418697</v>
      </c>
      <c r="M46" s="112" t="s">
        <v>222</v>
      </c>
      <c r="N46" s="206" t="str">
        <f>_xlfn.XLOOKUP(A46,[1]CONSOLIDADO!$G:$G,[1]CONSOLIDADO!$Q:$Q,"")</f>
        <v>EJECUCIÓN</v>
      </c>
      <c r="O46" s="299">
        <v>220396</v>
      </c>
      <c r="P46" s="287">
        <v>0</v>
      </c>
      <c r="Q46" s="300">
        <v>0</v>
      </c>
      <c r="R46" s="29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0">
        <v>0</v>
      </c>
      <c r="AC46" s="110">
        <v>0</v>
      </c>
    </row>
    <row r="47" spans="1:29" ht="24">
      <c r="A47" s="202">
        <v>40037651</v>
      </c>
      <c r="B47" s="112" t="s">
        <v>218</v>
      </c>
      <c r="C47" s="113" t="s">
        <v>38</v>
      </c>
      <c r="D47" s="112" t="s">
        <v>223</v>
      </c>
      <c r="E47" s="218" t="s">
        <v>148</v>
      </c>
      <c r="F47" s="134" t="s">
        <v>242</v>
      </c>
      <c r="G47" s="112" t="s">
        <v>81</v>
      </c>
      <c r="H47" s="112" t="s">
        <v>221</v>
      </c>
      <c r="I47" s="112" t="s">
        <v>151</v>
      </c>
      <c r="J47" s="111">
        <v>2023</v>
      </c>
      <c r="K47" s="112">
        <v>12956</v>
      </c>
      <c r="L47" s="134">
        <v>1120181</v>
      </c>
      <c r="M47" s="112" t="s">
        <v>222</v>
      </c>
      <c r="N47" s="206" t="str">
        <f>_xlfn.XLOOKUP(A47,[1]CONSOLIDADO!$G:$G,[1]CONSOLIDADO!$Q:$Q,"")</f>
        <v>EJECUCIÓN</v>
      </c>
      <c r="O47" s="299">
        <v>216953</v>
      </c>
      <c r="P47" s="287">
        <v>4463</v>
      </c>
      <c r="Q47" s="300">
        <v>3462.15</v>
      </c>
      <c r="R47" s="290">
        <v>0</v>
      </c>
      <c r="S47" s="110">
        <v>0</v>
      </c>
      <c r="T47" s="110">
        <v>3462.15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</row>
    <row r="48" spans="1:29" ht="24">
      <c r="A48" s="202">
        <v>40009553</v>
      </c>
      <c r="B48" s="111" t="s">
        <v>218</v>
      </c>
      <c r="C48" s="113" t="s">
        <v>27</v>
      </c>
      <c r="D48" s="112" t="s">
        <v>223</v>
      </c>
      <c r="E48" s="218" t="s">
        <v>148</v>
      </c>
      <c r="F48" s="134" t="s">
        <v>243</v>
      </c>
      <c r="G48" s="112" t="s">
        <v>84</v>
      </c>
      <c r="H48" s="112" t="s">
        <v>154</v>
      </c>
      <c r="I48" s="112" t="s">
        <v>151</v>
      </c>
      <c r="J48" s="111">
        <v>2022</v>
      </c>
      <c r="K48" s="112">
        <v>12493</v>
      </c>
      <c r="L48" s="131">
        <v>684465</v>
      </c>
      <c r="M48" s="112" t="s">
        <v>204</v>
      </c>
      <c r="N48" s="206" t="str">
        <f>_xlfn.XLOOKUP(A48,[1]CONSOLIDADO!$G:$G,[1]CONSOLIDADO!$Q:$Q,"")</f>
        <v>LICITACIÓN</v>
      </c>
      <c r="O48" s="299">
        <v>386751</v>
      </c>
      <c r="P48" s="287">
        <v>1000</v>
      </c>
      <c r="Q48" s="300">
        <v>0</v>
      </c>
      <c r="R48" s="290">
        <v>0</v>
      </c>
      <c r="S48" s="110">
        <v>0</v>
      </c>
      <c r="T48" s="110">
        <v>0</v>
      </c>
      <c r="U48" s="110">
        <v>0</v>
      </c>
      <c r="V48" s="110">
        <v>0</v>
      </c>
      <c r="W48" s="110">
        <v>0</v>
      </c>
      <c r="X48" s="110">
        <v>0</v>
      </c>
      <c r="Y48" s="110">
        <v>0</v>
      </c>
      <c r="Z48" s="110">
        <v>0</v>
      </c>
      <c r="AA48" s="110">
        <v>0</v>
      </c>
      <c r="AB48" s="110">
        <v>0</v>
      </c>
      <c r="AC48" s="110">
        <v>0</v>
      </c>
    </row>
    <row r="49" spans="1:29" ht="36">
      <c r="A49" s="202">
        <v>40058167</v>
      </c>
      <c r="B49" s="111" t="s">
        <v>218</v>
      </c>
      <c r="C49" s="113" t="s">
        <v>27</v>
      </c>
      <c r="D49" s="112" t="s">
        <v>223</v>
      </c>
      <c r="E49" s="218" t="s">
        <v>148</v>
      </c>
      <c r="F49" s="134" t="s">
        <v>244</v>
      </c>
      <c r="G49" s="112" t="s">
        <v>100</v>
      </c>
      <c r="H49" s="112" t="s">
        <v>225</v>
      </c>
      <c r="I49" s="112" t="s">
        <v>151</v>
      </c>
      <c r="J49" s="111">
        <v>2024</v>
      </c>
      <c r="K49" s="112">
        <v>14137</v>
      </c>
      <c r="L49" s="131">
        <v>164007</v>
      </c>
      <c r="M49" s="112" t="s">
        <v>229</v>
      </c>
      <c r="N49" s="206" t="str">
        <f>_xlfn.XLOOKUP(A49,[1]CONSOLIDADO!$G:$G,[1]CONSOLIDADO!$Q:$Q,"")</f>
        <v>CONVENIO TOTALMENTE TRAMITADO</v>
      </c>
      <c r="O49" s="299">
        <v>164007</v>
      </c>
      <c r="P49" s="287">
        <v>1000</v>
      </c>
      <c r="Q49" s="300">
        <v>0</v>
      </c>
      <c r="R49" s="290">
        <v>0</v>
      </c>
      <c r="S49" s="110">
        <v>0</v>
      </c>
      <c r="T49" s="110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</row>
    <row r="50" spans="1:29" ht="36">
      <c r="A50" s="202">
        <v>40058167</v>
      </c>
      <c r="B50" s="111" t="s">
        <v>218</v>
      </c>
      <c r="C50" s="113" t="s">
        <v>38</v>
      </c>
      <c r="D50" s="112" t="s">
        <v>223</v>
      </c>
      <c r="E50" s="218" t="s">
        <v>148</v>
      </c>
      <c r="F50" s="134" t="s">
        <v>244</v>
      </c>
      <c r="G50" s="112" t="s">
        <v>100</v>
      </c>
      <c r="H50" s="112" t="s">
        <v>225</v>
      </c>
      <c r="I50" s="112" t="s">
        <v>151</v>
      </c>
      <c r="J50" s="111">
        <v>2024</v>
      </c>
      <c r="K50" s="112">
        <v>14137</v>
      </c>
      <c r="L50" s="131">
        <v>246774</v>
      </c>
      <c r="M50" s="322" t="s">
        <v>229</v>
      </c>
      <c r="N50" s="206" t="str">
        <f>_xlfn.XLOOKUP(A50,[1]CONSOLIDADO!$G:$G,[1]CONSOLIDADO!$Q:$Q,"")</f>
        <v>CONVENIO TOTALMENTE TRAMITADO</v>
      </c>
      <c r="O50" s="299">
        <v>246774</v>
      </c>
      <c r="P50" s="287">
        <v>1000</v>
      </c>
      <c r="Q50" s="300">
        <v>0</v>
      </c>
      <c r="R50" s="290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0</v>
      </c>
    </row>
    <row r="51" spans="1:29" ht="24">
      <c r="A51" s="202">
        <v>40058253</v>
      </c>
      <c r="B51" s="111" t="s">
        <v>218</v>
      </c>
      <c r="C51" s="113" t="s">
        <v>27</v>
      </c>
      <c r="D51" s="112" t="s">
        <v>223</v>
      </c>
      <c r="E51" s="218" t="s">
        <v>148</v>
      </c>
      <c r="F51" s="134" t="s">
        <v>245</v>
      </c>
      <c r="G51" s="112" t="s">
        <v>91</v>
      </c>
      <c r="H51" s="112" t="s">
        <v>154</v>
      </c>
      <c r="I51" s="112" t="s">
        <v>151</v>
      </c>
      <c r="J51" s="111">
        <v>2024</v>
      </c>
      <c r="K51" s="112">
        <v>14098</v>
      </c>
      <c r="L51" s="131">
        <v>213356</v>
      </c>
      <c r="M51" s="112" t="s">
        <v>162</v>
      </c>
      <c r="N51" s="206" t="s">
        <v>246</v>
      </c>
      <c r="O51" s="299">
        <v>0</v>
      </c>
      <c r="P51" s="287">
        <v>0</v>
      </c>
      <c r="Q51" s="300">
        <v>0</v>
      </c>
      <c r="R51" s="290">
        <v>0</v>
      </c>
      <c r="S51" s="110">
        <v>0</v>
      </c>
      <c r="T51" s="110">
        <v>0</v>
      </c>
      <c r="U51" s="110">
        <v>0</v>
      </c>
      <c r="V51" s="110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</row>
    <row r="52" spans="1:29" ht="36">
      <c r="A52" s="202">
        <v>40017103</v>
      </c>
      <c r="B52" s="112" t="s">
        <v>218</v>
      </c>
      <c r="C52" s="113" t="s">
        <v>27</v>
      </c>
      <c r="D52" s="112" t="s">
        <v>223</v>
      </c>
      <c r="E52" s="218" t="s">
        <v>148</v>
      </c>
      <c r="F52" s="134" t="s">
        <v>247</v>
      </c>
      <c r="G52" s="112" t="s">
        <v>84</v>
      </c>
      <c r="H52" s="112" t="s">
        <v>248</v>
      </c>
      <c r="I52" s="112" t="s">
        <v>151</v>
      </c>
      <c r="J52" s="111">
        <v>2020</v>
      </c>
      <c r="K52" s="112">
        <v>10766</v>
      </c>
      <c r="L52" s="134">
        <v>476175</v>
      </c>
      <c r="M52" s="112" t="s">
        <v>162</v>
      </c>
      <c r="N52" s="206" t="s">
        <v>249</v>
      </c>
      <c r="O52" s="299">
        <v>440638</v>
      </c>
      <c r="P52" s="287">
        <v>1000</v>
      </c>
      <c r="Q52" s="300">
        <v>0</v>
      </c>
      <c r="R52" s="29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  <c r="AB52" s="110">
        <v>0</v>
      </c>
      <c r="AC52" s="110">
        <v>0</v>
      </c>
    </row>
    <row r="53" spans="1:29" ht="36">
      <c r="A53" s="202">
        <v>40017103</v>
      </c>
      <c r="B53" s="111" t="s">
        <v>218</v>
      </c>
      <c r="C53" s="113" t="s">
        <v>38</v>
      </c>
      <c r="D53" s="112" t="s">
        <v>223</v>
      </c>
      <c r="E53" s="218" t="s">
        <v>148</v>
      </c>
      <c r="F53" s="134" t="s">
        <v>247</v>
      </c>
      <c r="G53" s="112" t="s">
        <v>84</v>
      </c>
      <c r="H53" s="112" t="s">
        <v>248</v>
      </c>
      <c r="I53" s="112" t="s">
        <v>151</v>
      </c>
      <c r="J53" s="111">
        <v>2020</v>
      </c>
      <c r="K53" s="112">
        <v>10766</v>
      </c>
      <c r="L53" s="131">
        <v>58342</v>
      </c>
      <c r="M53" s="112" t="s">
        <v>162</v>
      </c>
      <c r="N53" s="206" t="s">
        <v>249</v>
      </c>
      <c r="O53" s="299">
        <v>63078</v>
      </c>
      <c r="P53" s="287">
        <v>1000</v>
      </c>
      <c r="Q53" s="300">
        <v>0</v>
      </c>
      <c r="R53" s="290">
        <v>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0</v>
      </c>
    </row>
    <row r="54" spans="1:29" ht="24">
      <c r="A54" s="202">
        <v>40050265</v>
      </c>
      <c r="B54" s="111" t="s">
        <v>218</v>
      </c>
      <c r="C54" s="113" t="s">
        <v>27</v>
      </c>
      <c r="D54" s="112" t="s">
        <v>223</v>
      </c>
      <c r="E54" s="218" t="s">
        <v>148</v>
      </c>
      <c r="F54" s="134" t="s">
        <v>250</v>
      </c>
      <c r="G54" s="112" t="s">
        <v>90</v>
      </c>
      <c r="H54" s="112" t="s">
        <v>251</v>
      </c>
      <c r="I54" s="112" t="s">
        <v>151</v>
      </c>
      <c r="J54" s="111">
        <v>2023</v>
      </c>
      <c r="K54" s="112">
        <v>13066</v>
      </c>
      <c r="L54" s="131">
        <v>175686</v>
      </c>
      <c r="M54" s="112" t="s">
        <v>198</v>
      </c>
      <c r="N54" s="206" t="str">
        <f>_xlfn.XLOOKUP(A54,[1]CONSOLIDADO!$G:$G,[1]CONSOLIDADO!$Q:$Q,"")</f>
        <v>EJECUCIÓN</v>
      </c>
      <c r="O54" s="299">
        <v>175686</v>
      </c>
      <c r="P54" s="287">
        <v>1000</v>
      </c>
      <c r="Q54" s="300">
        <v>0</v>
      </c>
      <c r="R54" s="290">
        <v>0</v>
      </c>
      <c r="S54" s="110">
        <v>0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</row>
    <row r="55" spans="1:29" ht="24">
      <c r="A55" s="202">
        <v>40058520</v>
      </c>
      <c r="B55" s="111" t="s">
        <v>218</v>
      </c>
      <c r="C55" s="113" t="s">
        <v>27</v>
      </c>
      <c r="D55" s="112" t="s">
        <v>223</v>
      </c>
      <c r="E55" s="218" t="s">
        <v>148</v>
      </c>
      <c r="F55" s="134" t="s">
        <v>252</v>
      </c>
      <c r="G55" s="112" t="s">
        <v>97</v>
      </c>
      <c r="H55" s="112" t="s">
        <v>225</v>
      </c>
      <c r="I55" s="112" t="s">
        <v>151</v>
      </c>
      <c r="J55" s="111">
        <v>2024</v>
      </c>
      <c r="K55" s="112">
        <v>13961</v>
      </c>
      <c r="L55" s="131">
        <v>87600</v>
      </c>
      <c r="M55" s="112" t="s">
        <v>162</v>
      </c>
      <c r="N55" s="206" t="str">
        <f>_xlfn.XLOOKUP(A55,[1]CONSOLIDADO!$G:$G,[1]CONSOLIDADO!$Q:$Q,"")</f>
        <v>ADJUDICACIÓN</v>
      </c>
      <c r="O55" s="299">
        <v>133161</v>
      </c>
      <c r="P55" s="287">
        <v>119920</v>
      </c>
      <c r="Q55" s="300">
        <v>0</v>
      </c>
      <c r="R55" s="290">
        <v>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  <c r="AB55" s="110">
        <v>0</v>
      </c>
      <c r="AC55" s="110">
        <v>0</v>
      </c>
    </row>
    <row r="56" spans="1:29" ht="24">
      <c r="A56" s="202">
        <v>40057058</v>
      </c>
      <c r="B56" s="111" t="s">
        <v>218</v>
      </c>
      <c r="C56" s="113" t="s">
        <v>27</v>
      </c>
      <c r="D56" s="112" t="s">
        <v>223</v>
      </c>
      <c r="E56" s="218" t="s">
        <v>148</v>
      </c>
      <c r="F56" s="134" t="s">
        <v>253</v>
      </c>
      <c r="G56" s="112" t="s">
        <v>97</v>
      </c>
      <c r="H56" s="112" t="s">
        <v>236</v>
      </c>
      <c r="I56" s="112" t="s">
        <v>151</v>
      </c>
      <c r="J56" s="111">
        <v>2023</v>
      </c>
      <c r="K56" s="112">
        <v>13481</v>
      </c>
      <c r="L56" s="131">
        <v>915837</v>
      </c>
      <c r="M56" s="112" t="s">
        <v>162</v>
      </c>
      <c r="N56" s="206" t="str">
        <f>_xlfn.XLOOKUP(A56,[1]CONSOLIDADO!$G:$G,[1]CONSOLIDADO!$Q:$Q,"")</f>
        <v>REEVALUACIÓN</v>
      </c>
      <c r="O56" s="299">
        <v>1000</v>
      </c>
      <c r="P56" s="287">
        <v>0</v>
      </c>
      <c r="Q56" s="300">
        <v>0</v>
      </c>
      <c r="R56" s="290">
        <v>0</v>
      </c>
      <c r="S56" s="110">
        <v>0</v>
      </c>
      <c r="T56" s="110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</row>
    <row r="57" spans="1:29" ht="24">
      <c r="A57" s="202">
        <v>40045425</v>
      </c>
      <c r="B57" s="111" t="s">
        <v>218</v>
      </c>
      <c r="C57" s="113" t="s">
        <v>27</v>
      </c>
      <c r="D57" s="112" t="s">
        <v>223</v>
      </c>
      <c r="E57" s="218" t="s">
        <v>148</v>
      </c>
      <c r="F57" s="134" t="s">
        <v>254</v>
      </c>
      <c r="G57" s="112" t="s">
        <v>80</v>
      </c>
      <c r="H57" s="112" t="s">
        <v>154</v>
      </c>
      <c r="I57" s="112" t="s">
        <v>151</v>
      </c>
      <c r="J57" s="111">
        <v>2023</v>
      </c>
      <c r="K57" s="112">
        <v>13145</v>
      </c>
      <c r="L57" s="131">
        <v>326790</v>
      </c>
      <c r="M57" s="112" t="s">
        <v>162</v>
      </c>
      <c r="N57" s="206" t="str">
        <f>_xlfn.XLOOKUP(A57,[1]CONSOLIDADO!$G:$G,[1]CONSOLIDADO!$Q:$Q,"")</f>
        <v>ANALISIS DE OFERTA</v>
      </c>
      <c r="O57" s="299">
        <v>340515</v>
      </c>
      <c r="P57" s="287">
        <v>324900</v>
      </c>
      <c r="Q57" s="300">
        <v>0</v>
      </c>
      <c r="R57" s="29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</row>
    <row r="58" spans="1:29" ht="36">
      <c r="A58" s="202">
        <v>40047299</v>
      </c>
      <c r="B58" s="111" t="s">
        <v>218</v>
      </c>
      <c r="C58" s="113" t="s">
        <v>27</v>
      </c>
      <c r="D58" s="112" t="s">
        <v>223</v>
      </c>
      <c r="E58" s="218" t="s">
        <v>148</v>
      </c>
      <c r="F58" s="134" t="s">
        <v>255</v>
      </c>
      <c r="G58" s="112" t="s">
        <v>90</v>
      </c>
      <c r="H58" s="112" t="s">
        <v>248</v>
      </c>
      <c r="I58" s="112" t="s">
        <v>151</v>
      </c>
      <c r="J58" s="111">
        <v>2023</v>
      </c>
      <c r="K58" s="112">
        <v>13066</v>
      </c>
      <c r="L58" s="131">
        <v>659895</v>
      </c>
      <c r="M58" s="112" t="s">
        <v>198</v>
      </c>
      <c r="N58" s="206" t="str">
        <f>_xlfn.XLOOKUP(A58,[1]CONSOLIDADO!$G:$G,[1]CONSOLIDADO!$Q:$Q,"")</f>
        <v>CONVENIO TOTALMENTE TRAMITADO</v>
      </c>
      <c r="O58" s="299">
        <v>659895</v>
      </c>
      <c r="P58" s="287">
        <v>1000</v>
      </c>
      <c r="Q58" s="300">
        <v>0</v>
      </c>
      <c r="R58" s="29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</row>
    <row r="59" spans="1:29" ht="36">
      <c r="A59" s="202">
        <v>40056980</v>
      </c>
      <c r="B59" s="111" t="s">
        <v>218</v>
      </c>
      <c r="C59" s="113" t="s">
        <v>27</v>
      </c>
      <c r="D59" s="112" t="s">
        <v>223</v>
      </c>
      <c r="E59" s="218" t="s">
        <v>148</v>
      </c>
      <c r="F59" s="134" t="s">
        <v>256</v>
      </c>
      <c r="G59" s="112" t="s">
        <v>80</v>
      </c>
      <c r="H59" s="112" t="s">
        <v>154</v>
      </c>
      <c r="I59" s="112" t="s">
        <v>151</v>
      </c>
      <c r="J59" s="111">
        <v>2023</v>
      </c>
      <c r="K59" s="112">
        <v>13598</v>
      </c>
      <c r="L59" s="131">
        <v>562791</v>
      </c>
      <c r="M59" s="112" t="s">
        <v>188</v>
      </c>
      <c r="N59" s="206" t="s">
        <v>249</v>
      </c>
      <c r="O59" s="299">
        <v>1000</v>
      </c>
      <c r="P59" s="287">
        <v>0</v>
      </c>
      <c r="Q59" s="300">
        <v>0</v>
      </c>
      <c r="R59" s="290">
        <v>0</v>
      </c>
      <c r="S59" s="110">
        <v>0</v>
      </c>
      <c r="T59" s="110">
        <v>0</v>
      </c>
      <c r="U59" s="110">
        <v>0</v>
      </c>
      <c r="V59" s="110">
        <v>0</v>
      </c>
      <c r="W59" s="110">
        <v>0</v>
      </c>
      <c r="X59" s="110">
        <v>0</v>
      </c>
      <c r="Y59" s="110">
        <v>0</v>
      </c>
      <c r="Z59" s="110">
        <v>0</v>
      </c>
      <c r="AA59" s="110">
        <v>0</v>
      </c>
      <c r="AB59" s="110">
        <v>0</v>
      </c>
      <c r="AC59" s="110">
        <v>0</v>
      </c>
    </row>
    <row r="60" spans="1:29" ht="36">
      <c r="A60" s="202">
        <v>40056980</v>
      </c>
      <c r="B60" s="111" t="s">
        <v>218</v>
      </c>
      <c r="C60" s="113" t="s">
        <v>38</v>
      </c>
      <c r="D60" s="112" t="s">
        <v>223</v>
      </c>
      <c r="E60" s="218" t="s">
        <v>148</v>
      </c>
      <c r="F60" s="134" t="s">
        <v>256</v>
      </c>
      <c r="G60" s="112" t="s">
        <v>80</v>
      </c>
      <c r="H60" s="112" t="s">
        <v>154</v>
      </c>
      <c r="I60" s="112" t="s">
        <v>151</v>
      </c>
      <c r="J60" s="111">
        <v>2023</v>
      </c>
      <c r="K60" s="112">
        <v>13598</v>
      </c>
      <c r="L60" s="131">
        <f>71179+66865</f>
        <v>138044</v>
      </c>
      <c r="M60" s="112" t="s">
        <v>188</v>
      </c>
      <c r="N60" s="206" t="s">
        <v>249</v>
      </c>
      <c r="O60" s="299">
        <v>1000</v>
      </c>
      <c r="P60" s="287">
        <v>1000</v>
      </c>
      <c r="Q60" s="300">
        <v>0</v>
      </c>
      <c r="R60" s="290">
        <v>0</v>
      </c>
      <c r="S60" s="110">
        <v>0</v>
      </c>
      <c r="T60" s="110">
        <v>0</v>
      </c>
      <c r="U60" s="110">
        <v>0</v>
      </c>
      <c r="V60" s="110">
        <v>0</v>
      </c>
      <c r="W60" s="110">
        <v>0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0</v>
      </c>
    </row>
    <row r="61" spans="1:29" ht="36">
      <c r="A61" s="202">
        <v>40010393</v>
      </c>
      <c r="B61" s="111" t="s">
        <v>218</v>
      </c>
      <c r="C61" s="113" t="s">
        <v>27</v>
      </c>
      <c r="D61" s="320" t="s">
        <v>223</v>
      </c>
      <c r="E61" s="218" t="s">
        <v>148</v>
      </c>
      <c r="F61" s="134" t="s">
        <v>257</v>
      </c>
      <c r="G61" s="112" t="s">
        <v>80</v>
      </c>
      <c r="H61" s="112" t="s">
        <v>221</v>
      </c>
      <c r="I61" s="112" t="s">
        <v>151</v>
      </c>
      <c r="J61" s="111">
        <v>2023</v>
      </c>
      <c r="K61" s="112">
        <v>13202</v>
      </c>
      <c r="L61" s="134">
        <v>202504</v>
      </c>
      <c r="M61" s="112" t="s">
        <v>162</v>
      </c>
      <c r="N61" s="206" t="str">
        <f>_xlfn.XLOOKUP(A61,[1]CONSOLIDADO!$G:$G,[1]CONSOLIDADO!$Q:$Q,"")</f>
        <v>REEVALUACIÓN</v>
      </c>
      <c r="O61" s="299">
        <v>202504</v>
      </c>
      <c r="P61" s="287">
        <v>1000</v>
      </c>
      <c r="Q61" s="300">
        <v>0</v>
      </c>
      <c r="R61" s="29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</row>
    <row r="62" spans="1:29" ht="24">
      <c r="A62" s="202">
        <v>40045421</v>
      </c>
      <c r="B62" s="111" t="s">
        <v>218</v>
      </c>
      <c r="C62" s="254" t="s">
        <v>27</v>
      </c>
      <c r="D62" s="253" t="s">
        <v>223</v>
      </c>
      <c r="E62" s="218" t="s">
        <v>148</v>
      </c>
      <c r="F62" s="134" t="s">
        <v>258</v>
      </c>
      <c r="G62" s="112" t="s">
        <v>89</v>
      </c>
      <c r="H62" s="112" t="s">
        <v>154</v>
      </c>
      <c r="I62" s="112" t="s">
        <v>151</v>
      </c>
      <c r="J62" s="111">
        <v>2022</v>
      </c>
      <c r="K62" s="112">
        <v>12617</v>
      </c>
      <c r="L62" s="131">
        <v>817899</v>
      </c>
      <c r="M62" s="112" t="s">
        <v>192</v>
      </c>
      <c r="N62" s="206" t="str">
        <f>_xlfn.XLOOKUP(A62,[1]CONSOLIDADO!$G:$G,[1]CONSOLIDADO!$Q:$Q,"")</f>
        <v>PERDIDA DE RATE</v>
      </c>
      <c r="O62" s="299">
        <v>817899</v>
      </c>
      <c r="P62" s="287">
        <v>0</v>
      </c>
      <c r="Q62" s="300">
        <v>0</v>
      </c>
      <c r="R62" s="290">
        <v>0</v>
      </c>
      <c r="S62" s="110">
        <v>0</v>
      </c>
      <c r="T62" s="110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</row>
    <row r="63" spans="1:29" ht="24">
      <c r="A63" s="202">
        <v>40054166</v>
      </c>
      <c r="B63" s="111" t="s">
        <v>218</v>
      </c>
      <c r="C63" s="113" t="s">
        <v>27</v>
      </c>
      <c r="D63" s="323" t="s">
        <v>223</v>
      </c>
      <c r="E63" s="218" t="s">
        <v>148</v>
      </c>
      <c r="F63" s="134" t="s">
        <v>259</v>
      </c>
      <c r="G63" s="112" t="s">
        <v>87</v>
      </c>
      <c r="H63" s="112" t="s">
        <v>154</v>
      </c>
      <c r="I63" s="112" t="s">
        <v>151</v>
      </c>
      <c r="J63" s="111">
        <v>2023</v>
      </c>
      <c r="K63" s="112">
        <v>13481</v>
      </c>
      <c r="L63" s="131">
        <v>606720</v>
      </c>
      <c r="M63" s="112" t="s">
        <v>182</v>
      </c>
      <c r="N63" s="206" t="str">
        <f>_xlfn.XLOOKUP(A63,[1]CONSOLIDADO!$G:$G,[1]CONSOLIDADO!$Q:$Q,"")</f>
        <v>EJECUCIÓN</v>
      </c>
      <c r="O63" s="299"/>
      <c r="P63" s="287">
        <v>25000</v>
      </c>
      <c r="Q63" s="300">
        <v>0</v>
      </c>
      <c r="R63" s="290">
        <v>0</v>
      </c>
      <c r="S63" s="110">
        <v>0</v>
      </c>
      <c r="T63" s="110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</row>
    <row r="64" spans="1:29" ht="36">
      <c r="A64" s="202">
        <v>40052203</v>
      </c>
      <c r="B64" s="325" t="s">
        <v>218</v>
      </c>
      <c r="C64" s="113" t="s">
        <v>27</v>
      </c>
      <c r="D64" s="113" t="s">
        <v>223</v>
      </c>
      <c r="E64" s="218" t="s">
        <v>148</v>
      </c>
      <c r="F64" s="134" t="s">
        <v>260</v>
      </c>
      <c r="G64" s="112" t="s">
        <v>100</v>
      </c>
      <c r="H64" s="112" t="s">
        <v>261</v>
      </c>
      <c r="I64" s="112" t="s">
        <v>151</v>
      </c>
      <c r="J64" s="111">
        <v>2023</v>
      </c>
      <c r="K64" s="112">
        <v>13481</v>
      </c>
      <c r="L64" s="131">
        <v>260287</v>
      </c>
      <c r="M64" s="112" t="s">
        <v>262</v>
      </c>
      <c r="N64" s="206" t="str">
        <f>_xlfn.XLOOKUP(A64,[1]CONSOLIDADO!$G:$G,[1]CONSOLIDADO!$Q:$Q,"")</f>
        <v>EJECUCIÓN</v>
      </c>
      <c r="O64" s="299">
        <v>0</v>
      </c>
      <c r="P64" s="287">
        <v>0</v>
      </c>
      <c r="Q64" s="300">
        <v>0</v>
      </c>
      <c r="R64" s="29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</row>
    <row r="65" spans="1:29" ht="36">
      <c r="A65" s="202">
        <v>40021574</v>
      </c>
      <c r="B65" s="111" t="s">
        <v>218</v>
      </c>
      <c r="C65" s="113" t="s">
        <v>27</v>
      </c>
      <c r="D65" s="112" t="s">
        <v>223</v>
      </c>
      <c r="E65" s="218" t="s">
        <v>148</v>
      </c>
      <c r="F65" s="134" t="s">
        <v>263</v>
      </c>
      <c r="G65" s="112" t="s">
        <v>79</v>
      </c>
      <c r="H65" s="112" t="s">
        <v>248</v>
      </c>
      <c r="I65" s="112" t="s">
        <v>151</v>
      </c>
      <c r="J65" s="111">
        <v>2021</v>
      </c>
      <c r="K65" s="112">
        <v>11619</v>
      </c>
      <c r="L65" s="131">
        <v>204199</v>
      </c>
      <c r="M65" s="322" t="s">
        <v>178</v>
      </c>
      <c r="N65" s="206" t="str">
        <f>_xlfn.XLOOKUP(A65,[1]CONSOLIDADO!$G:$G,[1]CONSOLIDADO!$Q:$Q,"")</f>
        <v>LICITACIÓN</v>
      </c>
      <c r="O65" s="299">
        <v>204199</v>
      </c>
      <c r="P65" s="287">
        <v>1000</v>
      </c>
      <c r="Q65" s="300">
        <v>0</v>
      </c>
      <c r="R65" s="290">
        <v>0</v>
      </c>
      <c r="S65" s="110">
        <v>0</v>
      </c>
      <c r="T65" s="110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</row>
    <row r="66" spans="1:29" ht="36">
      <c r="A66" s="202">
        <v>40056940</v>
      </c>
      <c r="B66" s="111" t="s">
        <v>218</v>
      </c>
      <c r="C66" s="113" t="s">
        <v>27</v>
      </c>
      <c r="D66" s="112" t="s">
        <v>223</v>
      </c>
      <c r="E66" s="218" t="s">
        <v>148</v>
      </c>
      <c r="F66" s="134" t="s">
        <v>264</v>
      </c>
      <c r="G66" s="112" t="s">
        <v>95</v>
      </c>
      <c r="H66" s="112" t="s">
        <v>154</v>
      </c>
      <c r="I66" s="112" t="s">
        <v>151</v>
      </c>
      <c r="J66" s="111">
        <v>2024</v>
      </c>
      <c r="K66" s="112">
        <v>13835</v>
      </c>
      <c r="L66" s="131">
        <v>181037</v>
      </c>
      <c r="M66" s="322" t="s">
        <v>222</v>
      </c>
      <c r="N66" s="206" t="str">
        <f>_xlfn.XLOOKUP(A66,[1]CONSOLIDADO!$G:$G,[1]CONSOLIDADO!$Q:$Q,"")</f>
        <v>TRANSFERENCIA</v>
      </c>
      <c r="O66" s="299">
        <v>0</v>
      </c>
      <c r="P66" s="287">
        <v>0</v>
      </c>
      <c r="Q66" s="300">
        <v>0</v>
      </c>
      <c r="R66" s="29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</row>
    <row r="67" spans="1:29" ht="36">
      <c r="A67" s="202">
        <v>30482920</v>
      </c>
      <c r="B67" s="112" t="s">
        <v>218</v>
      </c>
      <c r="C67" s="113" t="s">
        <v>27</v>
      </c>
      <c r="D67" s="112" t="s">
        <v>223</v>
      </c>
      <c r="E67" s="218" t="s">
        <v>148</v>
      </c>
      <c r="F67" s="134" t="s">
        <v>265</v>
      </c>
      <c r="G67" s="112" t="s">
        <v>81</v>
      </c>
      <c r="H67" s="112" t="s">
        <v>154</v>
      </c>
      <c r="I67" s="112" t="s">
        <v>151</v>
      </c>
      <c r="J67" s="111">
        <v>2018</v>
      </c>
      <c r="K67" s="112">
        <v>9636</v>
      </c>
      <c r="L67" s="131">
        <v>539322</v>
      </c>
      <c r="M67" s="112" t="s">
        <v>266</v>
      </c>
      <c r="N67" s="206" t="str">
        <f>_xlfn.XLOOKUP(A67,[1]CONSOLIDADO!$G:$G,[1]CONSOLIDADO!$Q:$Q,"")</f>
        <v>ADJUDICACIÓN</v>
      </c>
      <c r="O67" s="299">
        <v>0</v>
      </c>
      <c r="P67" s="287">
        <v>0</v>
      </c>
      <c r="Q67" s="300">
        <v>0</v>
      </c>
      <c r="R67" s="29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</row>
    <row r="68" spans="1:29" ht="24">
      <c r="A68" s="202">
        <v>30483369</v>
      </c>
      <c r="B68" s="111" t="s">
        <v>218</v>
      </c>
      <c r="C68" s="113" t="s">
        <v>27</v>
      </c>
      <c r="D68" s="112" t="s">
        <v>223</v>
      </c>
      <c r="E68" s="218" t="s">
        <v>148</v>
      </c>
      <c r="F68" s="134" t="s">
        <v>267</v>
      </c>
      <c r="G68" s="112" t="s">
        <v>88</v>
      </c>
      <c r="H68" s="112" t="s">
        <v>154</v>
      </c>
      <c r="I68" s="112" t="s">
        <v>151</v>
      </c>
      <c r="J68" s="111">
        <v>2018</v>
      </c>
      <c r="K68" s="112">
        <v>9636</v>
      </c>
      <c r="L68" s="131">
        <v>721282.81200000003</v>
      </c>
      <c r="M68" s="112" t="s">
        <v>194</v>
      </c>
      <c r="N68" s="206" t="str">
        <f>_xlfn.XLOOKUP(A68,[1]CONSOLIDADO!$G:$G,[1]CONSOLIDADO!$Q:$Q,"")</f>
        <v>EJECUCIÓN</v>
      </c>
      <c r="O68" s="299">
        <v>0</v>
      </c>
      <c r="P68" s="287">
        <v>0</v>
      </c>
      <c r="Q68" s="300">
        <v>0</v>
      </c>
      <c r="R68" s="290">
        <v>0</v>
      </c>
      <c r="S68" s="110">
        <v>0</v>
      </c>
      <c r="T68" s="110">
        <v>0</v>
      </c>
      <c r="U68" s="110">
        <v>0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</row>
    <row r="69" spans="1:29" ht="24">
      <c r="A69" s="202">
        <v>40038920</v>
      </c>
      <c r="B69" s="111" t="s">
        <v>218</v>
      </c>
      <c r="C69" s="113" t="s">
        <v>27</v>
      </c>
      <c r="D69" s="112" t="s">
        <v>223</v>
      </c>
      <c r="E69" s="218" t="s">
        <v>148</v>
      </c>
      <c r="F69" s="134" t="s">
        <v>268</v>
      </c>
      <c r="G69" s="112" t="s">
        <v>88</v>
      </c>
      <c r="H69" s="112" t="s">
        <v>221</v>
      </c>
      <c r="I69" s="112" t="s">
        <v>151</v>
      </c>
      <c r="J69" s="111">
        <v>2022</v>
      </c>
      <c r="K69" s="112">
        <v>12493</v>
      </c>
      <c r="L69" s="131">
        <v>474823</v>
      </c>
      <c r="M69" s="112" t="s">
        <v>222</v>
      </c>
      <c r="N69" s="206" t="str">
        <f>_xlfn.XLOOKUP(A69,[1]CONSOLIDADO!$G:$G,[1]CONSOLIDADO!$Q:$Q,"")</f>
        <v>TRANSFERENCIA DE BIENES</v>
      </c>
      <c r="O69" s="299">
        <v>16620</v>
      </c>
      <c r="P69" s="288">
        <v>1000</v>
      </c>
      <c r="Q69" s="300">
        <v>0</v>
      </c>
      <c r="R69" s="290">
        <v>0</v>
      </c>
      <c r="S69" s="110">
        <v>0</v>
      </c>
      <c r="T69" s="110">
        <v>0</v>
      </c>
      <c r="U69" s="110">
        <v>0</v>
      </c>
      <c r="V69" s="110">
        <v>0</v>
      </c>
      <c r="W69" s="110">
        <v>0</v>
      </c>
      <c r="X69" s="110">
        <v>0</v>
      </c>
      <c r="Y69" s="110">
        <v>0</v>
      </c>
      <c r="Z69" s="110">
        <v>0</v>
      </c>
      <c r="AA69" s="110">
        <v>0</v>
      </c>
      <c r="AB69" s="110">
        <v>0</v>
      </c>
      <c r="AC69" s="110">
        <v>0</v>
      </c>
    </row>
    <row r="70" spans="1:29" ht="48">
      <c r="A70" s="202">
        <v>40045071</v>
      </c>
      <c r="B70" s="111" t="s">
        <v>218</v>
      </c>
      <c r="C70" s="113" t="s">
        <v>27</v>
      </c>
      <c r="D70" s="112" t="s">
        <v>223</v>
      </c>
      <c r="E70" s="218" t="s">
        <v>148</v>
      </c>
      <c r="F70" s="134" t="s">
        <v>269</v>
      </c>
      <c r="G70" s="112" t="s">
        <v>94</v>
      </c>
      <c r="H70" s="112" t="s">
        <v>154</v>
      </c>
      <c r="I70" s="112" t="s">
        <v>151</v>
      </c>
      <c r="J70" s="111">
        <v>2022</v>
      </c>
      <c r="K70" s="112">
        <v>12493</v>
      </c>
      <c r="L70" s="131">
        <v>144953</v>
      </c>
      <c r="M70" s="112" t="s">
        <v>180</v>
      </c>
      <c r="N70" s="206" t="str">
        <f>_xlfn.XLOOKUP(A70,[1]CONSOLIDADO!$G:$G,[1]CONSOLIDADO!$Q:$Q,"")</f>
        <v>MODIFICACIÓN DE CONVENIO TOTALMENTE TRAMITADA</v>
      </c>
      <c r="O70" s="299">
        <v>144953</v>
      </c>
      <c r="P70" s="288">
        <v>1000</v>
      </c>
      <c r="Q70" s="300">
        <v>0</v>
      </c>
      <c r="R70" s="290">
        <v>0</v>
      </c>
      <c r="S70" s="110">
        <v>0</v>
      </c>
      <c r="T70" s="110">
        <v>0</v>
      </c>
      <c r="U70" s="110">
        <v>0</v>
      </c>
      <c r="V70" s="110">
        <v>0</v>
      </c>
      <c r="W70" s="110">
        <v>0</v>
      </c>
      <c r="X70" s="110">
        <v>0</v>
      </c>
      <c r="Y70" s="110">
        <v>0</v>
      </c>
      <c r="Z70" s="110">
        <v>0</v>
      </c>
      <c r="AA70" s="110">
        <v>0</v>
      </c>
      <c r="AB70" s="110">
        <v>0</v>
      </c>
      <c r="AC70" s="110">
        <v>0</v>
      </c>
    </row>
    <row r="71" spans="1:29" ht="36">
      <c r="A71" s="202">
        <v>40067330</v>
      </c>
      <c r="B71" s="111" t="s">
        <v>218</v>
      </c>
      <c r="C71" s="113" t="s">
        <v>27</v>
      </c>
      <c r="D71" s="112" t="s">
        <v>223</v>
      </c>
      <c r="E71" s="218" t="s">
        <v>148</v>
      </c>
      <c r="F71" s="134" t="s">
        <v>270</v>
      </c>
      <c r="G71" s="112" t="s">
        <v>100</v>
      </c>
      <c r="H71" s="112" t="s">
        <v>225</v>
      </c>
      <c r="I71" s="112" t="s">
        <v>151</v>
      </c>
      <c r="J71" s="111">
        <v>2024</v>
      </c>
      <c r="K71" s="112" t="s">
        <v>271</v>
      </c>
      <c r="L71" s="131">
        <v>74139</v>
      </c>
      <c r="M71" s="112" t="s">
        <v>229</v>
      </c>
      <c r="N71" s="206" t="str">
        <f>_xlfn.XLOOKUP(A71,[1]CONSOLIDADO!$G:$G,[1]CONSOLIDADO!$Q:$Q,"")</f>
        <v>CONVENIO TOTALMENTE TRAMITADO</v>
      </c>
      <c r="O71" s="299">
        <v>1000</v>
      </c>
      <c r="P71" s="288">
        <v>1000</v>
      </c>
      <c r="Q71" s="300">
        <v>0</v>
      </c>
      <c r="R71" s="29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</row>
    <row r="72" spans="1:29" ht="36">
      <c r="A72" s="202">
        <v>40067330</v>
      </c>
      <c r="B72" s="111" t="s">
        <v>218</v>
      </c>
      <c r="C72" s="113" t="s">
        <v>38</v>
      </c>
      <c r="D72" s="112" t="s">
        <v>223</v>
      </c>
      <c r="E72" s="218" t="s">
        <v>148</v>
      </c>
      <c r="F72" s="134" t="s">
        <v>270</v>
      </c>
      <c r="G72" s="112" t="s">
        <v>100</v>
      </c>
      <c r="H72" s="112" t="s">
        <v>225</v>
      </c>
      <c r="I72" s="112" t="s">
        <v>151</v>
      </c>
      <c r="J72" s="111">
        <v>2024</v>
      </c>
      <c r="K72" s="112" t="s">
        <v>271</v>
      </c>
      <c r="L72" s="131">
        <v>106337</v>
      </c>
      <c r="M72" s="112" t="s">
        <v>229</v>
      </c>
      <c r="N72" s="206" t="s">
        <v>272</v>
      </c>
      <c r="O72" s="299">
        <v>1000</v>
      </c>
      <c r="P72" s="287">
        <v>1000</v>
      </c>
      <c r="Q72" s="300">
        <v>0</v>
      </c>
      <c r="R72" s="290">
        <v>0</v>
      </c>
      <c r="S72" s="110">
        <v>0</v>
      </c>
      <c r="T72" s="110">
        <v>0</v>
      </c>
      <c r="U72" s="110">
        <v>0</v>
      </c>
      <c r="V72" s="110">
        <v>0</v>
      </c>
      <c r="W72" s="110">
        <v>0</v>
      </c>
      <c r="X72" s="110">
        <v>0</v>
      </c>
      <c r="Y72" s="110">
        <v>0</v>
      </c>
      <c r="Z72" s="110">
        <v>0</v>
      </c>
      <c r="AA72" s="110">
        <v>0</v>
      </c>
      <c r="AB72" s="110">
        <v>0</v>
      </c>
      <c r="AC72" s="110">
        <v>0</v>
      </c>
    </row>
    <row r="73" spans="1:29" ht="36">
      <c r="A73" s="202">
        <v>40059107</v>
      </c>
      <c r="B73" s="111" t="s">
        <v>218</v>
      </c>
      <c r="C73" s="113" t="s">
        <v>27</v>
      </c>
      <c r="D73" s="112" t="s">
        <v>223</v>
      </c>
      <c r="E73" s="218" t="s">
        <v>148</v>
      </c>
      <c r="F73" s="134" t="s">
        <v>273</v>
      </c>
      <c r="G73" s="112" t="s">
        <v>97</v>
      </c>
      <c r="H73" s="112" t="s">
        <v>154</v>
      </c>
      <c r="I73" s="112" t="s">
        <v>151</v>
      </c>
      <c r="J73" s="111">
        <v>2024</v>
      </c>
      <c r="K73" s="112">
        <v>14604</v>
      </c>
      <c r="L73" s="131">
        <v>1071619</v>
      </c>
      <c r="M73" s="112" t="s">
        <v>202</v>
      </c>
      <c r="N73" s="206" t="s">
        <v>249</v>
      </c>
      <c r="O73" s="299">
        <v>1071619</v>
      </c>
      <c r="P73" s="288">
        <v>748455</v>
      </c>
      <c r="Q73" s="300">
        <v>0</v>
      </c>
      <c r="R73" s="290">
        <v>0</v>
      </c>
      <c r="S73" s="110">
        <v>0</v>
      </c>
      <c r="T73" s="110">
        <v>0</v>
      </c>
      <c r="U73" s="110">
        <v>0</v>
      </c>
      <c r="V73" s="110">
        <v>0</v>
      </c>
      <c r="W73" s="110">
        <v>0</v>
      </c>
      <c r="X73" s="110">
        <v>0</v>
      </c>
      <c r="Y73" s="110">
        <v>0</v>
      </c>
      <c r="Z73" s="110">
        <v>0</v>
      </c>
      <c r="AA73" s="110">
        <v>0</v>
      </c>
      <c r="AB73" s="110">
        <v>0</v>
      </c>
      <c r="AC73" s="110">
        <v>0</v>
      </c>
    </row>
    <row r="74" spans="1:29" ht="36">
      <c r="A74" s="202">
        <v>40059107</v>
      </c>
      <c r="B74" s="111" t="s">
        <v>218</v>
      </c>
      <c r="C74" s="113" t="s">
        <v>38</v>
      </c>
      <c r="D74" s="112" t="s">
        <v>223</v>
      </c>
      <c r="E74" s="218" t="s">
        <v>148</v>
      </c>
      <c r="F74" s="134" t="s">
        <v>273</v>
      </c>
      <c r="G74" s="112" t="s">
        <v>97</v>
      </c>
      <c r="H74" s="112" t="s">
        <v>154</v>
      </c>
      <c r="I74" s="112" t="s">
        <v>151</v>
      </c>
      <c r="J74" s="111">
        <v>2024</v>
      </c>
      <c r="K74" s="112">
        <v>14604</v>
      </c>
      <c r="L74" s="131"/>
      <c r="M74" s="322" t="s">
        <v>202</v>
      </c>
      <c r="N74" s="206" t="s">
        <v>249</v>
      </c>
      <c r="O74" s="299"/>
      <c r="P74" s="288">
        <v>0</v>
      </c>
      <c r="Q74" s="300">
        <v>0</v>
      </c>
      <c r="R74" s="290">
        <v>0</v>
      </c>
      <c r="S74" s="110">
        <v>0</v>
      </c>
      <c r="T74" s="110">
        <v>0</v>
      </c>
      <c r="U74" s="110">
        <v>0</v>
      </c>
      <c r="V74" s="110">
        <v>0</v>
      </c>
      <c r="W74" s="110">
        <v>0</v>
      </c>
      <c r="X74" s="110">
        <v>0</v>
      </c>
      <c r="Y74" s="110">
        <v>0</v>
      </c>
      <c r="Z74" s="110">
        <v>0</v>
      </c>
      <c r="AA74" s="110">
        <v>0</v>
      </c>
      <c r="AB74" s="110">
        <v>0</v>
      </c>
      <c r="AC74" s="110">
        <v>0</v>
      </c>
    </row>
    <row r="75" spans="1:29" ht="36">
      <c r="A75" s="202">
        <v>40068384</v>
      </c>
      <c r="B75" s="111" t="s">
        <v>218</v>
      </c>
      <c r="C75" s="113" t="s">
        <v>38</v>
      </c>
      <c r="D75" s="112" t="s">
        <v>223</v>
      </c>
      <c r="E75" s="218" t="s">
        <v>148</v>
      </c>
      <c r="F75" s="134" t="s">
        <v>274</v>
      </c>
      <c r="G75" s="112" t="s">
        <v>100</v>
      </c>
      <c r="H75" s="112" t="s">
        <v>225</v>
      </c>
      <c r="I75" s="112" t="s">
        <v>151</v>
      </c>
      <c r="J75" s="111">
        <v>2024</v>
      </c>
      <c r="K75" s="112">
        <v>14596</v>
      </c>
      <c r="L75" s="132">
        <v>284682</v>
      </c>
      <c r="M75" s="112" t="s">
        <v>229</v>
      </c>
      <c r="N75" s="206" t="str">
        <f>_xlfn.XLOOKUP(A75,[1]CONSOLIDADO!$G:$G,[1]CONSOLIDADO!$Q:$Q,"")</f>
        <v>CONVENIO TOTALMENTE TRAMITADO</v>
      </c>
      <c r="O75" s="299">
        <v>284682</v>
      </c>
      <c r="P75" s="288">
        <v>1000</v>
      </c>
      <c r="Q75" s="300">
        <v>0</v>
      </c>
      <c r="R75" s="290">
        <v>0</v>
      </c>
      <c r="S75" s="110">
        <v>0</v>
      </c>
      <c r="T75" s="110">
        <v>0</v>
      </c>
      <c r="U75" s="110">
        <v>0</v>
      </c>
      <c r="V75" s="110">
        <v>0</v>
      </c>
      <c r="W75" s="110">
        <v>0</v>
      </c>
      <c r="X75" s="110">
        <v>0</v>
      </c>
      <c r="Y75" s="110">
        <v>0</v>
      </c>
      <c r="Z75" s="110">
        <v>0</v>
      </c>
      <c r="AA75" s="110">
        <v>0</v>
      </c>
      <c r="AB75" s="110">
        <v>0</v>
      </c>
      <c r="AC75" s="110">
        <v>0</v>
      </c>
    </row>
    <row r="76" spans="1:29" ht="36">
      <c r="A76" s="202">
        <v>40068047</v>
      </c>
      <c r="B76" s="111" t="s">
        <v>218</v>
      </c>
      <c r="C76" s="113" t="s">
        <v>27</v>
      </c>
      <c r="D76" s="112" t="s">
        <v>223</v>
      </c>
      <c r="E76" s="218" t="s">
        <v>148</v>
      </c>
      <c r="F76" s="134" t="s">
        <v>275</v>
      </c>
      <c r="G76" s="112" t="s">
        <v>100</v>
      </c>
      <c r="H76" s="112" t="s">
        <v>225</v>
      </c>
      <c r="I76" s="112" t="s">
        <v>151</v>
      </c>
      <c r="J76" s="320">
        <v>2024</v>
      </c>
      <c r="K76" s="112">
        <v>14595</v>
      </c>
      <c r="L76" s="132">
        <v>266540</v>
      </c>
      <c r="M76" s="322" t="s">
        <v>229</v>
      </c>
      <c r="N76" s="206" t="s">
        <v>169</v>
      </c>
      <c r="O76" s="299">
        <v>266540</v>
      </c>
      <c r="P76" s="288">
        <v>266290</v>
      </c>
      <c r="Q76" s="300">
        <v>266289.26299999998</v>
      </c>
      <c r="R76" s="290">
        <v>0</v>
      </c>
      <c r="S76" s="110">
        <v>266289.26299999998</v>
      </c>
      <c r="T76" s="110">
        <v>0</v>
      </c>
      <c r="U76" s="110">
        <v>0</v>
      </c>
      <c r="V76" s="110">
        <v>0</v>
      </c>
      <c r="W76" s="110">
        <v>0</v>
      </c>
      <c r="X76" s="110">
        <v>0</v>
      </c>
      <c r="Y76" s="110">
        <v>0</v>
      </c>
      <c r="Z76" s="110">
        <v>0</v>
      </c>
      <c r="AA76" s="110">
        <v>0</v>
      </c>
      <c r="AB76" s="110">
        <v>0</v>
      </c>
      <c r="AC76" s="110">
        <v>0</v>
      </c>
    </row>
    <row r="77" spans="1:29" ht="36">
      <c r="A77" s="202">
        <v>40066640</v>
      </c>
      <c r="B77" s="111" t="s">
        <v>218</v>
      </c>
      <c r="C77" s="113" t="s">
        <v>27</v>
      </c>
      <c r="D77" s="112" t="s">
        <v>223</v>
      </c>
      <c r="E77" s="218" t="s">
        <v>148</v>
      </c>
      <c r="F77" s="134" t="s">
        <v>276</v>
      </c>
      <c r="G77" s="112" t="s">
        <v>82</v>
      </c>
      <c r="H77" s="112" t="s">
        <v>225</v>
      </c>
      <c r="I77" s="112" t="s">
        <v>151</v>
      </c>
      <c r="J77" s="111">
        <v>2024</v>
      </c>
      <c r="K77" s="112">
        <v>14594</v>
      </c>
      <c r="L77" s="131">
        <v>111325</v>
      </c>
      <c r="M77" s="112" t="s">
        <v>162</v>
      </c>
      <c r="N77" s="206" t="s">
        <v>272</v>
      </c>
      <c r="O77" s="299">
        <v>146599</v>
      </c>
      <c r="P77" s="287">
        <v>1000</v>
      </c>
      <c r="Q77" s="300">
        <v>0</v>
      </c>
      <c r="R77" s="290">
        <v>0</v>
      </c>
      <c r="S77" s="110">
        <v>0</v>
      </c>
      <c r="T77" s="110">
        <v>0</v>
      </c>
      <c r="U77" s="110">
        <v>0</v>
      </c>
      <c r="V77" s="110">
        <v>0</v>
      </c>
      <c r="W77" s="110">
        <v>0</v>
      </c>
      <c r="X77" s="110">
        <v>0</v>
      </c>
      <c r="Y77" s="110">
        <v>0</v>
      </c>
      <c r="Z77" s="110">
        <v>0</v>
      </c>
      <c r="AA77" s="110">
        <v>0</v>
      </c>
      <c r="AB77" s="110">
        <v>0</v>
      </c>
      <c r="AC77" s="110">
        <v>0</v>
      </c>
    </row>
    <row r="78" spans="1:29" ht="36">
      <c r="A78" s="202">
        <v>40066640</v>
      </c>
      <c r="B78" s="111" t="s">
        <v>218</v>
      </c>
      <c r="C78" s="113" t="s">
        <v>38</v>
      </c>
      <c r="D78" s="112" t="s">
        <v>223</v>
      </c>
      <c r="E78" s="218" t="s">
        <v>148</v>
      </c>
      <c r="F78" s="134" t="s">
        <v>276</v>
      </c>
      <c r="G78" s="112" t="s">
        <v>82</v>
      </c>
      <c r="H78" s="112" t="s">
        <v>225</v>
      </c>
      <c r="I78" s="112" t="s">
        <v>151</v>
      </c>
      <c r="J78" s="111">
        <v>2024</v>
      </c>
      <c r="K78" s="112">
        <v>14594</v>
      </c>
      <c r="L78" s="132">
        <v>39818</v>
      </c>
      <c r="M78" s="322" t="s">
        <v>162</v>
      </c>
      <c r="N78" s="206" t="s">
        <v>272</v>
      </c>
      <c r="O78" s="299"/>
      <c r="P78" s="288">
        <v>1000</v>
      </c>
      <c r="Q78" s="300">
        <v>0</v>
      </c>
      <c r="R78" s="290">
        <v>0</v>
      </c>
      <c r="S78" s="110">
        <v>0</v>
      </c>
      <c r="T78" s="110">
        <v>0</v>
      </c>
      <c r="U78" s="110">
        <v>0</v>
      </c>
      <c r="V78" s="110">
        <v>0</v>
      </c>
      <c r="W78" s="110">
        <v>0</v>
      </c>
      <c r="X78" s="110">
        <v>0</v>
      </c>
      <c r="Y78" s="110">
        <v>0</v>
      </c>
      <c r="Z78" s="110">
        <v>0</v>
      </c>
      <c r="AA78" s="110">
        <v>0</v>
      </c>
      <c r="AB78" s="110">
        <v>0</v>
      </c>
      <c r="AC78" s="110">
        <v>0</v>
      </c>
    </row>
    <row r="79" spans="1:29" ht="36">
      <c r="A79" s="202">
        <v>40059916</v>
      </c>
      <c r="B79" s="111" t="s">
        <v>218</v>
      </c>
      <c r="C79" s="113" t="s">
        <v>27</v>
      </c>
      <c r="D79" s="255" t="s">
        <v>223</v>
      </c>
      <c r="E79" s="218" t="s">
        <v>148</v>
      </c>
      <c r="F79" s="134" t="s">
        <v>277</v>
      </c>
      <c r="G79" s="112" t="s">
        <v>80</v>
      </c>
      <c r="H79" s="112" t="s">
        <v>154</v>
      </c>
      <c r="I79" s="112" t="s">
        <v>151</v>
      </c>
      <c r="J79" s="111">
        <v>2024</v>
      </c>
      <c r="K79" s="112">
        <v>14590</v>
      </c>
      <c r="L79" s="132">
        <v>296980</v>
      </c>
      <c r="M79" s="322" t="s">
        <v>188</v>
      </c>
      <c r="N79" s="206" t="s">
        <v>272</v>
      </c>
      <c r="O79" s="299">
        <v>1000</v>
      </c>
      <c r="P79" s="288">
        <v>1000</v>
      </c>
      <c r="Q79" s="300">
        <v>0</v>
      </c>
      <c r="R79" s="290">
        <v>0</v>
      </c>
      <c r="S79" s="110">
        <v>0</v>
      </c>
      <c r="T79" s="110">
        <v>0</v>
      </c>
      <c r="U79" s="110">
        <v>0</v>
      </c>
      <c r="V79" s="110">
        <v>0</v>
      </c>
      <c r="W79" s="110">
        <v>0</v>
      </c>
      <c r="X79" s="110">
        <v>0</v>
      </c>
      <c r="Y79" s="110">
        <v>0</v>
      </c>
      <c r="Z79" s="110">
        <v>0</v>
      </c>
      <c r="AA79" s="110">
        <v>0</v>
      </c>
      <c r="AB79" s="110">
        <v>0</v>
      </c>
      <c r="AC79" s="110">
        <v>0</v>
      </c>
    </row>
    <row r="80" spans="1:29" ht="36">
      <c r="A80" s="202">
        <v>40059916</v>
      </c>
      <c r="B80" s="111" t="s">
        <v>218</v>
      </c>
      <c r="C80" s="254" t="s">
        <v>38</v>
      </c>
      <c r="D80" s="326" t="s">
        <v>223</v>
      </c>
      <c r="E80" s="218" t="s">
        <v>148</v>
      </c>
      <c r="F80" s="134" t="s">
        <v>277</v>
      </c>
      <c r="G80" s="112" t="s">
        <v>80</v>
      </c>
      <c r="H80" s="112" t="s">
        <v>154</v>
      </c>
      <c r="I80" s="112" t="s">
        <v>151</v>
      </c>
      <c r="J80" s="111">
        <v>2024</v>
      </c>
      <c r="K80" s="112">
        <v>14590</v>
      </c>
      <c r="L80" s="131">
        <v>256676</v>
      </c>
      <c r="M80" s="112" t="s">
        <v>188</v>
      </c>
      <c r="N80" s="206" t="s">
        <v>272</v>
      </c>
      <c r="O80" s="299">
        <v>1000</v>
      </c>
      <c r="P80" s="287">
        <v>1000</v>
      </c>
      <c r="Q80" s="300">
        <v>0</v>
      </c>
      <c r="R80" s="290">
        <v>0</v>
      </c>
      <c r="S80" s="110">
        <v>0</v>
      </c>
      <c r="T80" s="110">
        <v>0</v>
      </c>
      <c r="U80" s="110">
        <v>0</v>
      </c>
      <c r="V80" s="110">
        <v>0</v>
      </c>
      <c r="W80" s="110">
        <v>0</v>
      </c>
      <c r="X80" s="110">
        <v>0</v>
      </c>
      <c r="Y80" s="110">
        <v>0</v>
      </c>
      <c r="Z80" s="110">
        <v>0</v>
      </c>
      <c r="AA80" s="110">
        <v>0</v>
      </c>
      <c r="AB80" s="110">
        <v>0</v>
      </c>
      <c r="AC80" s="110">
        <v>0</v>
      </c>
    </row>
    <row r="81" spans="1:35" ht="36">
      <c r="A81" s="202">
        <v>40055683</v>
      </c>
      <c r="B81" s="112" t="s">
        <v>218</v>
      </c>
      <c r="C81" s="254" t="s">
        <v>38</v>
      </c>
      <c r="D81" s="326" t="s">
        <v>223</v>
      </c>
      <c r="E81" s="218" t="s">
        <v>148</v>
      </c>
      <c r="F81" s="134" t="s">
        <v>278</v>
      </c>
      <c r="G81" s="112" t="s">
        <v>100</v>
      </c>
      <c r="H81" s="112" t="s">
        <v>225</v>
      </c>
      <c r="I81" s="112" t="s">
        <v>151</v>
      </c>
      <c r="J81" s="111">
        <v>2024</v>
      </c>
      <c r="K81" s="112">
        <v>14533</v>
      </c>
      <c r="L81" s="134">
        <v>265885</v>
      </c>
      <c r="M81" s="112" t="s">
        <v>279</v>
      </c>
      <c r="N81" s="206" t="str">
        <f>_xlfn.XLOOKUP(A81,[1]CONSOLIDADO!$G:$G,[1]CONSOLIDADO!$Q:$Q,"")</f>
        <v>CONVENIO TOTALMENTE TRAMITADO</v>
      </c>
      <c r="O81" s="299">
        <v>1000</v>
      </c>
      <c r="P81" s="287">
        <v>1000</v>
      </c>
      <c r="Q81" s="300">
        <v>0</v>
      </c>
      <c r="R81" s="290">
        <v>0</v>
      </c>
      <c r="S81" s="110">
        <v>0</v>
      </c>
      <c r="T81" s="110">
        <v>0</v>
      </c>
      <c r="U81" s="110">
        <v>0</v>
      </c>
      <c r="V81" s="110">
        <v>0</v>
      </c>
      <c r="W81" s="110">
        <v>0</v>
      </c>
      <c r="X81" s="110">
        <v>0</v>
      </c>
      <c r="Y81" s="110">
        <v>0</v>
      </c>
      <c r="Z81" s="110">
        <v>0</v>
      </c>
      <c r="AA81" s="110">
        <v>0</v>
      </c>
      <c r="AB81" s="110">
        <v>0</v>
      </c>
      <c r="AC81" s="110">
        <v>0</v>
      </c>
      <c r="AD81" s="130"/>
      <c r="AE81" s="130"/>
      <c r="AF81" s="130"/>
      <c r="AG81" s="130"/>
      <c r="AH81" s="130"/>
      <c r="AI81" s="130"/>
    </row>
    <row r="82" spans="1:35" ht="36">
      <c r="A82" s="202">
        <v>40063738</v>
      </c>
      <c r="B82" s="111" t="s">
        <v>218</v>
      </c>
      <c r="C82" s="254" t="s">
        <v>38</v>
      </c>
      <c r="D82" s="253" t="s">
        <v>223</v>
      </c>
      <c r="E82" s="218" t="s">
        <v>148</v>
      </c>
      <c r="F82" s="134" t="s">
        <v>280</v>
      </c>
      <c r="G82" s="112" t="s">
        <v>81</v>
      </c>
      <c r="H82" s="112" t="s">
        <v>221</v>
      </c>
      <c r="I82" s="112" t="s">
        <v>151</v>
      </c>
      <c r="J82" s="111">
        <v>2024</v>
      </c>
      <c r="K82" s="112">
        <v>14578</v>
      </c>
      <c r="L82" s="131">
        <v>1257966</v>
      </c>
      <c r="M82" s="112" t="s">
        <v>222</v>
      </c>
      <c r="N82" s="206" t="str">
        <f>_xlfn.XLOOKUP(A82,[1]CONSOLIDADO!$G:$G,[1]CONSOLIDADO!$Q:$Q,"")</f>
        <v>CONVENIO TOTALMENTE TRAMITADO</v>
      </c>
      <c r="O82" s="299">
        <v>1257966</v>
      </c>
      <c r="P82" s="287">
        <v>1000</v>
      </c>
      <c r="Q82" s="300">
        <v>0</v>
      </c>
      <c r="R82" s="290">
        <v>0</v>
      </c>
      <c r="S82" s="110">
        <v>0</v>
      </c>
      <c r="T82" s="110">
        <v>0</v>
      </c>
      <c r="U82" s="110">
        <v>0</v>
      </c>
      <c r="V82" s="110">
        <v>0</v>
      </c>
      <c r="W82" s="110">
        <v>0</v>
      </c>
      <c r="X82" s="110">
        <v>0</v>
      </c>
      <c r="Y82" s="110">
        <v>0</v>
      </c>
      <c r="Z82" s="110">
        <v>0</v>
      </c>
      <c r="AA82" s="110">
        <v>0</v>
      </c>
      <c r="AB82" s="110">
        <v>0</v>
      </c>
      <c r="AC82" s="110">
        <v>0</v>
      </c>
      <c r="AD82" s="130"/>
      <c r="AE82" s="130"/>
      <c r="AF82" s="130"/>
      <c r="AG82" s="130"/>
      <c r="AH82" s="130"/>
      <c r="AI82" s="130"/>
    </row>
    <row r="83" spans="1:35" ht="36">
      <c r="A83" s="202">
        <v>40045057</v>
      </c>
      <c r="B83" s="112" t="s">
        <v>218</v>
      </c>
      <c r="C83" s="254" t="s">
        <v>38</v>
      </c>
      <c r="D83" s="326" t="s">
        <v>223</v>
      </c>
      <c r="E83" s="218" t="s">
        <v>148</v>
      </c>
      <c r="F83" s="134" t="s">
        <v>281</v>
      </c>
      <c r="G83" s="112" t="s">
        <v>96</v>
      </c>
      <c r="H83" s="112" t="s">
        <v>221</v>
      </c>
      <c r="I83" s="112" t="s">
        <v>151</v>
      </c>
      <c r="J83" s="111">
        <v>2024</v>
      </c>
      <c r="K83" s="112">
        <v>14587</v>
      </c>
      <c r="L83" s="134">
        <v>378819</v>
      </c>
      <c r="M83" s="112" t="s">
        <v>222</v>
      </c>
      <c r="N83" s="206" t="str">
        <f>_xlfn.XLOOKUP(A83,[1]CONSOLIDADO!$G:$G,[1]CONSOLIDADO!$Q:$Q,"")</f>
        <v>CONVENIO TOTALMENTE TRAMITADO</v>
      </c>
      <c r="O83" s="299">
        <v>378819</v>
      </c>
      <c r="P83" s="287">
        <v>378819</v>
      </c>
      <c r="Q83" s="300">
        <v>0</v>
      </c>
      <c r="R83" s="290">
        <v>0</v>
      </c>
      <c r="S83" s="110">
        <v>0</v>
      </c>
      <c r="T83" s="110">
        <v>0</v>
      </c>
      <c r="U83" s="110">
        <v>0</v>
      </c>
      <c r="V83" s="110">
        <v>0</v>
      </c>
      <c r="W83" s="110">
        <v>0</v>
      </c>
      <c r="X83" s="110">
        <v>0</v>
      </c>
      <c r="Y83" s="110">
        <v>0</v>
      </c>
      <c r="Z83" s="110">
        <v>0</v>
      </c>
      <c r="AA83" s="110">
        <v>0</v>
      </c>
      <c r="AB83" s="110">
        <v>0</v>
      </c>
      <c r="AC83" s="110">
        <v>0</v>
      </c>
      <c r="AD83" s="130"/>
      <c r="AE83" s="130"/>
      <c r="AF83" s="130"/>
      <c r="AG83" s="130"/>
      <c r="AH83" s="130"/>
      <c r="AI83" s="130"/>
    </row>
    <row r="84" spans="1:35" ht="24">
      <c r="A84" s="202">
        <v>40066379</v>
      </c>
      <c r="B84" s="112" t="s">
        <v>218</v>
      </c>
      <c r="C84" s="254" t="s">
        <v>27</v>
      </c>
      <c r="D84" s="326" t="s">
        <v>223</v>
      </c>
      <c r="E84" s="218" t="s">
        <v>148</v>
      </c>
      <c r="F84" s="134" t="s">
        <v>282</v>
      </c>
      <c r="G84" s="112" t="s">
        <v>100</v>
      </c>
      <c r="H84" s="112" t="s">
        <v>261</v>
      </c>
      <c r="I84" s="112" t="s">
        <v>151</v>
      </c>
      <c r="J84" s="111">
        <v>2025</v>
      </c>
      <c r="K84" s="112">
        <v>14977</v>
      </c>
      <c r="L84" s="134">
        <v>531460</v>
      </c>
      <c r="M84" s="112" t="s">
        <v>262</v>
      </c>
      <c r="N84" s="206" t="str">
        <f>_xlfn.XLOOKUP(A84,[1]CONSOLIDADO!$G:$G,[1]CONSOLIDADO!$Q:$Q,"")</f>
        <v>LICITACIÓN</v>
      </c>
      <c r="O84" s="299">
        <v>1000</v>
      </c>
      <c r="P84" s="287">
        <v>0</v>
      </c>
      <c r="Q84" s="300">
        <v>0</v>
      </c>
      <c r="R84" s="290">
        <v>0</v>
      </c>
      <c r="S84" s="110">
        <v>0</v>
      </c>
      <c r="T84" s="110">
        <v>0</v>
      </c>
      <c r="U84" s="110">
        <v>0</v>
      </c>
      <c r="V84" s="110">
        <v>0</v>
      </c>
      <c r="W84" s="110">
        <v>0</v>
      </c>
      <c r="X84" s="110">
        <v>0</v>
      </c>
      <c r="Y84" s="110">
        <v>0</v>
      </c>
      <c r="Z84" s="110">
        <v>0</v>
      </c>
      <c r="AA84" s="110">
        <v>0</v>
      </c>
      <c r="AB84" s="110">
        <v>0</v>
      </c>
      <c r="AC84" s="110">
        <v>0</v>
      </c>
      <c r="AD84" s="130"/>
      <c r="AE84" s="130"/>
      <c r="AF84" s="130"/>
      <c r="AG84" s="130"/>
      <c r="AH84" s="130"/>
      <c r="AI84" s="130"/>
    </row>
    <row r="85" spans="1:35" ht="36">
      <c r="A85" s="202">
        <v>40064628</v>
      </c>
      <c r="B85" s="112" t="s">
        <v>218</v>
      </c>
      <c r="C85" s="254" t="s">
        <v>38</v>
      </c>
      <c r="D85" s="326" t="s">
        <v>223</v>
      </c>
      <c r="E85" s="218" t="s">
        <v>148</v>
      </c>
      <c r="F85" s="134" t="s">
        <v>283</v>
      </c>
      <c r="G85" s="112" t="s">
        <v>100</v>
      </c>
      <c r="H85" s="112" t="s">
        <v>261</v>
      </c>
      <c r="I85" s="112" t="s">
        <v>151</v>
      </c>
      <c r="J85" s="111">
        <v>2025</v>
      </c>
      <c r="K85" s="112">
        <v>14977</v>
      </c>
      <c r="L85" s="134">
        <v>431639</v>
      </c>
      <c r="M85" s="112" t="s">
        <v>262</v>
      </c>
      <c r="N85" s="206" t="str">
        <f>_xlfn.XLOOKUP(A85,[1]CONSOLIDADO!$G:$G,[1]CONSOLIDADO!$Q:$Q,"")</f>
        <v>CONVENIO TOTALMENTE TRAMITADO</v>
      </c>
      <c r="O85" s="299">
        <v>1000</v>
      </c>
      <c r="P85" s="287">
        <v>1000</v>
      </c>
      <c r="Q85" s="300">
        <v>0</v>
      </c>
      <c r="R85" s="290">
        <v>0</v>
      </c>
      <c r="S85" s="110">
        <v>0</v>
      </c>
      <c r="T85" s="110">
        <v>0</v>
      </c>
      <c r="U85" s="110">
        <v>0</v>
      </c>
      <c r="V85" s="110">
        <v>0</v>
      </c>
      <c r="W85" s="110">
        <v>0</v>
      </c>
      <c r="X85" s="110">
        <v>0</v>
      </c>
      <c r="Y85" s="110">
        <v>0</v>
      </c>
      <c r="Z85" s="110">
        <v>0</v>
      </c>
      <c r="AA85" s="110">
        <v>0</v>
      </c>
      <c r="AB85" s="110">
        <v>0</v>
      </c>
      <c r="AC85" s="110">
        <v>0</v>
      </c>
    </row>
    <row r="86" spans="1:35" ht="24">
      <c r="A86" s="202">
        <v>40007897</v>
      </c>
      <c r="B86" s="111" t="s">
        <v>218</v>
      </c>
      <c r="C86" s="254" t="s">
        <v>27</v>
      </c>
      <c r="D86" s="250" t="s">
        <v>223</v>
      </c>
      <c r="E86" s="218" t="s">
        <v>148</v>
      </c>
      <c r="F86" s="134" t="s">
        <v>284</v>
      </c>
      <c r="G86" s="112" t="s">
        <v>83</v>
      </c>
      <c r="H86" s="112" t="s">
        <v>236</v>
      </c>
      <c r="I86" s="112" t="s">
        <v>151</v>
      </c>
      <c r="J86" s="111">
        <v>2018</v>
      </c>
      <c r="K86" s="112">
        <v>9636</v>
      </c>
      <c r="L86" s="112">
        <v>319277</v>
      </c>
      <c r="M86" s="322" t="s">
        <v>196</v>
      </c>
      <c r="N86" s="206" t="str">
        <f>_xlfn.XLOOKUP(A86,[1]CONSOLIDADO!$G:$G,[1]CONSOLIDADO!$Q:$Q,"")</f>
        <v>LICITACIÓN</v>
      </c>
      <c r="O86" s="299">
        <v>199277</v>
      </c>
      <c r="P86" s="287">
        <v>199277</v>
      </c>
      <c r="Q86" s="300">
        <v>0</v>
      </c>
      <c r="R86" s="290">
        <v>0</v>
      </c>
      <c r="S86" s="110">
        <v>0</v>
      </c>
      <c r="T86" s="110">
        <v>0</v>
      </c>
      <c r="U86" s="110">
        <v>0</v>
      </c>
      <c r="V86" s="110">
        <v>0</v>
      </c>
      <c r="W86" s="110">
        <v>0</v>
      </c>
      <c r="X86" s="110">
        <v>0</v>
      </c>
      <c r="Y86" s="110">
        <v>0</v>
      </c>
      <c r="Z86" s="110">
        <v>0</v>
      </c>
      <c r="AA86" s="110">
        <v>0</v>
      </c>
      <c r="AB86" s="110">
        <v>0</v>
      </c>
      <c r="AC86" s="110">
        <v>0</v>
      </c>
    </row>
    <row r="87" spans="1:35" ht="36">
      <c r="A87" s="202">
        <v>40068180</v>
      </c>
      <c r="B87" s="112" t="s">
        <v>218</v>
      </c>
      <c r="C87" s="254" t="s">
        <v>27</v>
      </c>
      <c r="D87" s="326" t="s">
        <v>223</v>
      </c>
      <c r="E87" s="218" t="s">
        <v>148</v>
      </c>
      <c r="F87" s="134" t="s">
        <v>285</v>
      </c>
      <c r="G87" s="112" t="s">
        <v>89</v>
      </c>
      <c r="H87" s="112" t="s">
        <v>221</v>
      </c>
      <c r="I87" s="112" t="s">
        <v>151</v>
      </c>
      <c r="J87" s="111">
        <v>2024</v>
      </c>
      <c r="K87" s="112">
        <v>14671</v>
      </c>
      <c r="L87" s="134">
        <v>144079</v>
      </c>
      <c r="M87" s="112" t="s">
        <v>192</v>
      </c>
      <c r="N87" s="206" t="str">
        <f>_xlfn.XLOOKUP(A87,[1]CONSOLIDADO!$G:$G,[1]CONSOLIDADO!$Q:$Q,"")</f>
        <v>LICITACIÓN</v>
      </c>
      <c r="O87" s="299">
        <v>144079</v>
      </c>
      <c r="P87" s="287">
        <v>1000</v>
      </c>
      <c r="Q87" s="300">
        <v>0</v>
      </c>
      <c r="R87" s="290">
        <v>0</v>
      </c>
      <c r="S87" s="110">
        <v>0</v>
      </c>
      <c r="T87" s="110">
        <v>0</v>
      </c>
      <c r="U87" s="110">
        <v>0</v>
      </c>
      <c r="V87" s="110">
        <v>0</v>
      </c>
      <c r="W87" s="110">
        <v>0</v>
      </c>
      <c r="X87" s="110">
        <v>0</v>
      </c>
      <c r="Y87" s="110">
        <v>0</v>
      </c>
      <c r="Z87" s="110">
        <v>0</v>
      </c>
      <c r="AA87" s="110">
        <v>0</v>
      </c>
      <c r="AB87" s="110">
        <v>0</v>
      </c>
      <c r="AC87" s="110">
        <v>0</v>
      </c>
    </row>
    <row r="88" spans="1:35" ht="36">
      <c r="A88" s="202">
        <v>40068200</v>
      </c>
      <c r="B88" s="111" t="s">
        <v>218</v>
      </c>
      <c r="C88" s="254" t="s">
        <v>27</v>
      </c>
      <c r="D88" s="250" t="s">
        <v>223</v>
      </c>
      <c r="E88" s="218" t="s">
        <v>148</v>
      </c>
      <c r="F88" s="134" t="s">
        <v>286</v>
      </c>
      <c r="G88" s="112" t="s">
        <v>80</v>
      </c>
      <c r="H88" s="112" t="s">
        <v>221</v>
      </c>
      <c r="I88" s="112" t="s">
        <v>151</v>
      </c>
      <c r="J88" s="111">
        <v>2024</v>
      </c>
      <c r="K88" s="112">
        <v>14719</v>
      </c>
      <c r="L88" s="112">
        <v>198492</v>
      </c>
      <c r="M88" s="112" t="s">
        <v>188</v>
      </c>
      <c r="N88" s="206" t="str">
        <f>_xlfn.XLOOKUP(A88,[1]CONSOLIDADO!$G:$G,[1]CONSOLIDADO!$Q:$Q,"")</f>
        <v>CONVENIO TOTALMENTE TRAMITADO</v>
      </c>
      <c r="O88" s="299">
        <v>1000</v>
      </c>
      <c r="P88" s="287">
        <v>1000</v>
      </c>
      <c r="Q88" s="300">
        <v>0</v>
      </c>
      <c r="R88" s="290">
        <v>0</v>
      </c>
      <c r="S88" s="110">
        <v>0</v>
      </c>
      <c r="T88" s="110">
        <v>0</v>
      </c>
      <c r="U88" s="110">
        <v>0</v>
      </c>
      <c r="V88" s="110">
        <v>0</v>
      </c>
      <c r="W88" s="110">
        <v>0</v>
      </c>
      <c r="X88" s="110">
        <v>0</v>
      </c>
      <c r="Y88" s="110">
        <v>0</v>
      </c>
      <c r="Z88" s="110">
        <v>0</v>
      </c>
      <c r="AA88" s="110">
        <v>0</v>
      </c>
      <c r="AB88" s="110">
        <v>0</v>
      </c>
      <c r="AC88" s="110">
        <v>0</v>
      </c>
    </row>
    <row r="89" spans="1:35" ht="24">
      <c r="A89" s="202">
        <v>40068853</v>
      </c>
      <c r="B89" s="111" t="s">
        <v>218</v>
      </c>
      <c r="C89" s="254" t="s">
        <v>27</v>
      </c>
      <c r="D89" s="250" t="s">
        <v>223</v>
      </c>
      <c r="E89" s="218" t="s">
        <v>148</v>
      </c>
      <c r="F89" s="134" t="s">
        <v>287</v>
      </c>
      <c r="G89" s="112" t="s">
        <v>100</v>
      </c>
      <c r="H89" s="112" t="s">
        <v>221</v>
      </c>
      <c r="I89" s="112" t="s">
        <v>151</v>
      </c>
      <c r="J89" s="111">
        <v>2024</v>
      </c>
      <c r="K89" s="112">
        <v>14721</v>
      </c>
      <c r="L89" s="112">
        <v>2553901</v>
      </c>
      <c r="M89" s="112" t="s">
        <v>222</v>
      </c>
      <c r="N89" s="206" t="str">
        <f>_xlfn.XLOOKUP(A89,[1]CONSOLIDADO!$G:$G,[1]CONSOLIDADO!$Q:$Q,"")</f>
        <v>ADJUDICACIÓN</v>
      </c>
      <c r="O89" s="299">
        <v>2046120</v>
      </c>
      <c r="P89" s="287">
        <v>1910319</v>
      </c>
      <c r="Q89" s="300">
        <v>0</v>
      </c>
      <c r="R89" s="290">
        <v>0</v>
      </c>
      <c r="S89" s="110">
        <v>0</v>
      </c>
      <c r="T89" s="110">
        <v>0</v>
      </c>
      <c r="U89" s="110">
        <v>0</v>
      </c>
      <c r="V89" s="110">
        <v>0</v>
      </c>
      <c r="W89" s="110">
        <v>0</v>
      </c>
      <c r="X89" s="110">
        <v>0</v>
      </c>
      <c r="Y89" s="110">
        <v>0</v>
      </c>
      <c r="Z89" s="110">
        <v>0</v>
      </c>
      <c r="AA89" s="110">
        <v>0</v>
      </c>
      <c r="AB89" s="110">
        <v>0</v>
      </c>
      <c r="AC89" s="110">
        <v>0</v>
      </c>
    </row>
    <row r="90" spans="1:35" ht="36">
      <c r="A90" s="202">
        <v>40052762</v>
      </c>
      <c r="B90" s="111" t="s">
        <v>218</v>
      </c>
      <c r="C90" s="254" t="s">
        <v>27</v>
      </c>
      <c r="D90" s="250" t="s">
        <v>223</v>
      </c>
      <c r="E90" s="218" t="s">
        <v>148</v>
      </c>
      <c r="F90" s="134" t="s">
        <v>288</v>
      </c>
      <c r="G90" s="112" t="s">
        <v>97</v>
      </c>
      <c r="H90" s="112" t="s">
        <v>221</v>
      </c>
      <c r="I90" s="112" t="s">
        <v>151</v>
      </c>
      <c r="J90" s="111">
        <v>2024</v>
      </c>
      <c r="K90" s="112">
        <v>14722</v>
      </c>
      <c r="L90" s="112">
        <v>186053</v>
      </c>
      <c r="M90" s="112" t="s">
        <v>202</v>
      </c>
      <c r="N90" s="206" t="str">
        <f>_xlfn.XLOOKUP(A90,[1]CONSOLIDADO!$G:$G,[1]CONSOLIDADO!$Q:$Q,"")</f>
        <v>CONVENIO TOTALMENTE TRAMITADO</v>
      </c>
      <c r="O90" s="299">
        <v>186053</v>
      </c>
      <c r="P90" s="287">
        <v>0</v>
      </c>
      <c r="Q90" s="300">
        <v>0</v>
      </c>
      <c r="R90" s="290">
        <v>0</v>
      </c>
      <c r="S90" s="110">
        <v>0</v>
      </c>
      <c r="T90" s="110">
        <v>0</v>
      </c>
      <c r="U90" s="110">
        <v>0</v>
      </c>
      <c r="V90" s="110">
        <v>0</v>
      </c>
      <c r="W90" s="110">
        <v>0</v>
      </c>
      <c r="X90" s="110">
        <v>0</v>
      </c>
      <c r="Y90" s="110">
        <v>0</v>
      </c>
      <c r="Z90" s="110">
        <v>0</v>
      </c>
      <c r="AA90" s="110">
        <v>0</v>
      </c>
      <c r="AB90" s="110">
        <v>0</v>
      </c>
      <c r="AC90" s="110">
        <v>0</v>
      </c>
    </row>
    <row r="91" spans="1:35" ht="36">
      <c r="A91" s="202">
        <v>40064781</v>
      </c>
      <c r="B91" s="111" t="s">
        <v>218</v>
      </c>
      <c r="C91" s="254" t="s">
        <v>38</v>
      </c>
      <c r="D91" s="250" t="s">
        <v>223</v>
      </c>
      <c r="E91" s="218" t="s">
        <v>148</v>
      </c>
      <c r="F91" s="134" t="s">
        <v>289</v>
      </c>
      <c r="G91" s="112" t="s">
        <v>100</v>
      </c>
      <c r="H91" s="112" t="s">
        <v>221</v>
      </c>
      <c r="I91" s="112" t="s">
        <v>151</v>
      </c>
      <c r="J91" s="111">
        <v>2024</v>
      </c>
      <c r="K91" s="112">
        <v>14668</v>
      </c>
      <c r="L91" s="112">
        <v>472972</v>
      </c>
      <c r="M91" s="112" t="s">
        <v>222</v>
      </c>
      <c r="N91" s="206" t="str">
        <f>_xlfn.XLOOKUP(A91,[1]CONSOLIDADO!$G:$G,[1]CONSOLIDADO!$Q:$Q,"")</f>
        <v>CONVENIO TOTALMENTE TRAMITADO</v>
      </c>
      <c r="O91" s="299">
        <v>472972</v>
      </c>
      <c r="P91" s="287">
        <v>1000</v>
      </c>
      <c r="Q91" s="300">
        <v>0</v>
      </c>
      <c r="R91" s="290">
        <v>0</v>
      </c>
      <c r="S91" s="110">
        <v>0</v>
      </c>
      <c r="T91" s="110">
        <v>0</v>
      </c>
      <c r="U91" s="110">
        <v>0</v>
      </c>
      <c r="V91" s="110">
        <v>0</v>
      </c>
      <c r="W91" s="110">
        <v>0</v>
      </c>
      <c r="X91" s="110">
        <v>0</v>
      </c>
      <c r="Y91" s="110">
        <v>0</v>
      </c>
      <c r="Z91" s="110">
        <v>0</v>
      </c>
      <c r="AA91" s="110">
        <v>0</v>
      </c>
      <c r="AB91" s="110">
        <v>0</v>
      </c>
      <c r="AC91" s="110">
        <v>0</v>
      </c>
    </row>
    <row r="92" spans="1:35" ht="24">
      <c r="A92" s="202">
        <v>40068365</v>
      </c>
      <c r="B92" s="111" t="s">
        <v>218</v>
      </c>
      <c r="C92" s="254" t="s">
        <v>38</v>
      </c>
      <c r="D92" s="250" t="s">
        <v>223</v>
      </c>
      <c r="E92" s="218" t="s">
        <v>148</v>
      </c>
      <c r="F92" s="134" t="s">
        <v>290</v>
      </c>
      <c r="G92" s="112" t="s">
        <v>96</v>
      </c>
      <c r="H92" s="112" t="s">
        <v>221</v>
      </c>
      <c r="I92" s="112" t="s">
        <v>151</v>
      </c>
      <c r="J92" s="111">
        <v>2024</v>
      </c>
      <c r="K92" s="112">
        <v>14692</v>
      </c>
      <c r="L92" s="112">
        <v>341633</v>
      </c>
      <c r="M92" s="112" t="s">
        <v>184</v>
      </c>
      <c r="N92" s="206" t="str">
        <f>_xlfn.XLOOKUP(A92,[1]CONSOLIDADO!$G:$G,[1]CONSOLIDADO!$Q:$Q,"")</f>
        <v>ADJUDICACIÓN</v>
      </c>
      <c r="O92" s="299">
        <v>341633</v>
      </c>
      <c r="P92" s="287">
        <v>341000</v>
      </c>
      <c r="Q92" s="300">
        <v>340632</v>
      </c>
      <c r="R92" s="290">
        <v>0</v>
      </c>
      <c r="S92" s="110">
        <v>340632</v>
      </c>
      <c r="T92" s="110">
        <v>0</v>
      </c>
      <c r="U92" s="110">
        <v>0</v>
      </c>
      <c r="V92" s="110">
        <v>0</v>
      </c>
      <c r="W92" s="110">
        <v>0</v>
      </c>
      <c r="X92" s="110">
        <v>0</v>
      </c>
      <c r="Y92" s="110">
        <v>0</v>
      </c>
      <c r="Z92" s="110">
        <v>0</v>
      </c>
      <c r="AA92" s="110">
        <v>0</v>
      </c>
      <c r="AB92" s="110">
        <v>0</v>
      </c>
      <c r="AC92" s="110">
        <v>0</v>
      </c>
    </row>
    <row r="93" spans="1:35" ht="36">
      <c r="A93" s="202">
        <v>40068481</v>
      </c>
      <c r="B93" s="111" t="s">
        <v>218</v>
      </c>
      <c r="C93" s="254" t="s">
        <v>38</v>
      </c>
      <c r="D93" s="250" t="s">
        <v>291</v>
      </c>
      <c r="E93" s="218" t="s">
        <v>148</v>
      </c>
      <c r="F93" s="134" t="s">
        <v>292</v>
      </c>
      <c r="G93" s="112" t="s">
        <v>100</v>
      </c>
      <c r="H93" s="112" t="s">
        <v>221</v>
      </c>
      <c r="I93" s="112" t="s">
        <v>151</v>
      </c>
      <c r="J93" s="111">
        <v>2025</v>
      </c>
      <c r="K93" s="112">
        <v>15216</v>
      </c>
      <c r="L93" s="112">
        <v>489811</v>
      </c>
      <c r="M93" s="112" t="s">
        <v>222</v>
      </c>
      <c r="N93" s="206" t="str">
        <f>_xlfn.XLOOKUP(A93,[1]CONSOLIDADO!$G:$G,[1]CONSOLIDADO!$Q:$Q,"")</f>
        <v>LICITACIÓN</v>
      </c>
      <c r="O93" s="299">
        <v>489811</v>
      </c>
      <c r="P93" s="287">
        <v>1000</v>
      </c>
      <c r="Q93" s="300">
        <v>0</v>
      </c>
      <c r="R93" s="290">
        <v>0</v>
      </c>
      <c r="S93" s="110">
        <v>0</v>
      </c>
      <c r="T93" s="110">
        <v>0</v>
      </c>
      <c r="U93" s="110">
        <v>0</v>
      </c>
      <c r="V93" s="110">
        <v>0</v>
      </c>
      <c r="W93" s="110">
        <v>0</v>
      </c>
      <c r="X93" s="110">
        <v>0</v>
      </c>
      <c r="Y93" s="110">
        <v>0</v>
      </c>
      <c r="Z93" s="110">
        <v>0</v>
      </c>
      <c r="AA93" s="110">
        <v>0</v>
      </c>
      <c r="AB93" s="110">
        <v>0</v>
      </c>
      <c r="AC93" s="110">
        <v>0</v>
      </c>
    </row>
    <row r="94" spans="1:35" ht="36">
      <c r="A94" s="202">
        <v>40064580</v>
      </c>
      <c r="B94" s="111" t="s">
        <v>218</v>
      </c>
      <c r="C94" s="254" t="s">
        <v>27</v>
      </c>
      <c r="D94" s="250"/>
      <c r="E94" s="218" t="s">
        <v>148</v>
      </c>
      <c r="F94" s="134" t="s">
        <v>293</v>
      </c>
      <c r="G94" s="112" t="s">
        <v>100</v>
      </c>
      <c r="H94" s="112" t="s">
        <v>221</v>
      </c>
      <c r="I94" s="112" t="s">
        <v>151</v>
      </c>
      <c r="J94" s="111">
        <v>2025</v>
      </c>
      <c r="K94" s="112">
        <v>15215</v>
      </c>
      <c r="L94" s="112">
        <v>46396</v>
      </c>
      <c r="M94" s="112" t="s">
        <v>222</v>
      </c>
      <c r="N94" s="206" t="str">
        <f>_xlfn.XLOOKUP(A94,[1]CONSOLIDADO!$G:$G,[1]CONSOLIDADO!$Q:$Q,"")</f>
        <v>CONVENIO TOTALMENTE TRAMITADO</v>
      </c>
      <c r="O94" s="299">
        <v>46396</v>
      </c>
      <c r="P94" s="287">
        <v>1000</v>
      </c>
      <c r="Q94" s="300">
        <v>0</v>
      </c>
      <c r="R94" s="290">
        <v>0</v>
      </c>
      <c r="S94" s="110">
        <v>0</v>
      </c>
      <c r="T94" s="110">
        <v>0</v>
      </c>
      <c r="U94" s="110">
        <v>0</v>
      </c>
      <c r="V94" s="110">
        <v>0</v>
      </c>
      <c r="W94" s="110">
        <v>0</v>
      </c>
      <c r="X94" s="110">
        <v>0</v>
      </c>
      <c r="Y94" s="110">
        <v>0</v>
      </c>
      <c r="Z94" s="110">
        <v>0</v>
      </c>
      <c r="AA94" s="110">
        <v>0</v>
      </c>
      <c r="AB94" s="110">
        <v>0</v>
      </c>
      <c r="AC94" s="110">
        <v>0</v>
      </c>
    </row>
    <row r="95" spans="1:35" ht="36">
      <c r="A95" s="202">
        <v>40076540</v>
      </c>
      <c r="B95" s="111" t="s">
        <v>218</v>
      </c>
      <c r="C95" s="254" t="s">
        <v>38</v>
      </c>
      <c r="D95" s="250"/>
      <c r="E95" s="218" t="s">
        <v>148</v>
      </c>
      <c r="F95" s="134" t="s">
        <v>294</v>
      </c>
      <c r="G95" s="112" t="s">
        <v>100</v>
      </c>
      <c r="H95" s="112" t="s">
        <v>295</v>
      </c>
      <c r="I95" s="112" t="s">
        <v>151</v>
      </c>
      <c r="J95" s="111">
        <v>2025</v>
      </c>
      <c r="K95" s="112">
        <v>15541</v>
      </c>
      <c r="L95" s="112">
        <v>1719312</v>
      </c>
      <c r="M95" s="112" t="s">
        <v>162</v>
      </c>
      <c r="N95" s="206" t="str">
        <f>_xlfn.XLOOKUP(A95,[1]CONSOLIDADO!$G:$G,[1]CONSOLIDADO!$Q:$Q,"")</f>
        <v>CONVENIO TOTALMENTE TRAMITADO</v>
      </c>
      <c r="O95" s="299">
        <v>340092</v>
      </c>
      <c r="P95" s="287">
        <v>200000</v>
      </c>
      <c r="Q95" s="300">
        <v>0</v>
      </c>
      <c r="R95" s="290">
        <v>0</v>
      </c>
      <c r="S95" s="110">
        <v>0</v>
      </c>
      <c r="T95" s="110">
        <v>0</v>
      </c>
      <c r="U95" s="110">
        <v>0</v>
      </c>
      <c r="V95" s="110">
        <v>0</v>
      </c>
      <c r="W95" s="110">
        <v>0</v>
      </c>
      <c r="X95" s="110">
        <v>0</v>
      </c>
      <c r="Y95" s="110">
        <v>0</v>
      </c>
      <c r="Z95" s="110">
        <v>0</v>
      </c>
      <c r="AA95" s="110">
        <v>0</v>
      </c>
      <c r="AB95" s="110">
        <v>0</v>
      </c>
      <c r="AC95" s="110">
        <v>0</v>
      </c>
    </row>
    <row r="96" spans="1:35" ht="36">
      <c r="A96" s="202">
        <v>40066839</v>
      </c>
      <c r="B96" s="111" t="s">
        <v>218</v>
      </c>
      <c r="C96" s="254" t="s">
        <v>38</v>
      </c>
      <c r="D96" s="250"/>
      <c r="E96" s="218" t="s">
        <v>148</v>
      </c>
      <c r="F96" s="112" t="s">
        <v>296</v>
      </c>
      <c r="G96" s="112" t="s">
        <v>100</v>
      </c>
      <c r="H96" s="112" t="s">
        <v>154</v>
      </c>
      <c r="I96" s="112" t="s">
        <v>151</v>
      </c>
      <c r="J96" s="111">
        <v>2025</v>
      </c>
      <c r="K96" s="112">
        <v>15420</v>
      </c>
      <c r="L96" s="112">
        <v>39270</v>
      </c>
      <c r="M96" s="112" t="s">
        <v>207</v>
      </c>
      <c r="N96" s="206" t="str">
        <f>_xlfn.XLOOKUP(A96,[1]CONSOLIDADO!$G:$G,[1]CONSOLIDADO!$Q:$Q,"")</f>
        <v>CONVENIO EN TRÁMITE</v>
      </c>
      <c r="O96" s="299">
        <v>1000</v>
      </c>
      <c r="P96" s="287">
        <v>40487</v>
      </c>
      <c r="Q96" s="300">
        <v>0</v>
      </c>
      <c r="R96" s="290">
        <v>0</v>
      </c>
      <c r="S96" s="110">
        <v>0</v>
      </c>
      <c r="T96" s="110">
        <v>0</v>
      </c>
      <c r="U96" s="110">
        <v>0</v>
      </c>
      <c r="V96" s="110">
        <v>0</v>
      </c>
      <c r="W96" s="110">
        <v>0</v>
      </c>
      <c r="X96" s="110">
        <v>0</v>
      </c>
      <c r="Y96" s="110">
        <v>0</v>
      </c>
      <c r="Z96" s="110">
        <v>0</v>
      </c>
      <c r="AA96" s="110">
        <v>0</v>
      </c>
      <c r="AB96" s="110">
        <v>0</v>
      </c>
      <c r="AC96" s="110">
        <v>0</v>
      </c>
    </row>
    <row r="97" spans="1:29" ht="24">
      <c r="A97" s="202">
        <v>40073057</v>
      </c>
      <c r="B97" s="111" t="s">
        <v>218</v>
      </c>
      <c r="C97" s="254" t="s">
        <v>27</v>
      </c>
      <c r="D97" s="250"/>
      <c r="E97" s="218" t="s">
        <v>148</v>
      </c>
      <c r="F97" s="112" t="s">
        <v>297</v>
      </c>
      <c r="G97" s="112" t="s">
        <v>100</v>
      </c>
      <c r="H97" s="112" t="s">
        <v>225</v>
      </c>
      <c r="I97" s="112" t="s">
        <v>151</v>
      </c>
      <c r="J97" s="111">
        <v>2025</v>
      </c>
      <c r="K97" s="112">
        <v>15293</v>
      </c>
      <c r="L97" s="112">
        <v>519000</v>
      </c>
      <c r="M97" s="112" t="s">
        <v>207</v>
      </c>
      <c r="N97" s="206" t="str">
        <f>_xlfn.XLOOKUP(A97,[1]CONSOLIDADO!$G:$G,[1]CONSOLIDADO!$Q:$Q,"")</f>
        <v>CONVENIO EN TRÁMITE</v>
      </c>
      <c r="O97" s="299">
        <v>1000</v>
      </c>
      <c r="P97" s="287">
        <v>535088</v>
      </c>
      <c r="Q97" s="300">
        <v>0</v>
      </c>
      <c r="R97" s="290">
        <v>0</v>
      </c>
      <c r="S97" s="110">
        <v>0</v>
      </c>
      <c r="T97" s="110">
        <v>0</v>
      </c>
      <c r="U97" s="110">
        <v>0</v>
      </c>
      <c r="V97" s="110">
        <v>0</v>
      </c>
      <c r="W97" s="110">
        <v>0</v>
      </c>
      <c r="X97" s="110">
        <v>0</v>
      </c>
      <c r="Y97" s="110">
        <v>0</v>
      </c>
      <c r="Z97" s="110">
        <v>0</v>
      </c>
      <c r="AA97" s="110">
        <v>0</v>
      </c>
      <c r="AB97" s="110">
        <v>0</v>
      </c>
      <c r="AC97" s="110">
        <v>0</v>
      </c>
    </row>
    <row r="98" spans="1:29" ht="24">
      <c r="A98" s="202">
        <v>40072734</v>
      </c>
      <c r="B98" s="111" t="s">
        <v>218</v>
      </c>
      <c r="C98" s="254" t="s">
        <v>38</v>
      </c>
      <c r="D98" s="250">
        <v>999</v>
      </c>
      <c r="E98" s="218" t="s">
        <v>148</v>
      </c>
      <c r="F98" s="112" t="s">
        <v>298</v>
      </c>
      <c r="G98" s="112" t="s">
        <v>80</v>
      </c>
      <c r="H98" s="112" t="s">
        <v>221</v>
      </c>
      <c r="I98" s="112" t="s">
        <v>151</v>
      </c>
      <c r="J98" s="111">
        <v>2025</v>
      </c>
      <c r="K98" s="112">
        <v>15457</v>
      </c>
      <c r="L98" s="112">
        <v>774544</v>
      </c>
      <c r="M98" s="112" t="s">
        <v>207</v>
      </c>
      <c r="N98" s="206" t="str">
        <f>_xlfn.XLOOKUP(A98,[1]CONSOLIDADO!$G:$G,[1]CONSOLIDADO!$Q:$Q,"")</f>
        <v>CONVENIO EN TRÁMITE</v>
      </c>
      <c r="O98" s="299">
        <v>1000</v>
      </c>
      <c r="P98" s="287">
        <v>45000</v>
      </c>
      <c r="Q98" s="300">
        <v>0</v>
      </c>
      <c r="R98" s="290">
        <v>0</v>
      </c>
      <c r="S98" s="110">
        <v>0</v>
      </c>
      <c r="T98" s="110">
        <v>0</v>
      </c>
      <c r="U98" s="110">
        <v>0</v>
      </c>
      <c r="V98" s="110">
        <v>0</v>
      </c>
      <c r="W98" s="110">
        <v>0</v>
      </c>
      <c r="X98" s="110">
        <v>0</v>
      </c>
      <c r="Y98" s="110">
        <v>0</v>
      </c>
      <c r="Z98" s="110">
        <v>0</v>
      </c>
      <c r="AA98" s="110">
        <v>0</v>
      </c>
      <c r="AB98" s="110">
        <v>0</v>
      </c>
      <c r="AC98" s="110">
        <v>0</v>
      </c>
    </row>
    <row r="99" spans="1:29" ht="36">
      <c r="A99" s="202">
        <v>40067737</v>
      </c>
      <c r="B99" s="111" t="s">
        <v>218</v>
      </c>
      <c r="C99" s="254" t="s">
        <v>27</v>
      </c>
      <c r="D99" s="250"/>
      <c r="E99" s="218" t="s">
        <v>148</v>
      </c>
      <c r="F99" s="134" t="s">
        <v>299</v>
      </c>
      <c r="G99" s="112" t="s">
        <v>100</v>
      </c>
      <c r="H99" s="112" t="s">
        <v>221</v>
      </c>
      <c r="I99" s="112" t="s">
        <v>151</v>
      </c>
      <c r="J99" s="111">
        <v>2025</v>
      </c>
      <c r="K99" s="112">
        <v>15457</v>
      </c>
      <c r="L99" s="112">
        <v>44590</v>
      </c>
      <c r="M99" s="112" t="s">
        <v>207</v>
      </c>
      <c r="N99" s="206" t="str">
        <f>_xlfn.XLOOKUP(A99,[1]CONSOLIDADO!$G:$G,[1]CONSOLIDADO!$Q:$Q,"")</f>
        <v>PRIORIZADO</v>
      </c>
      <c r="O99" s="299">
        <v>1000</v>
      </c>
      <c r="P99" s="287">
        <v>45971</v>
      </c>
      <c r="Q99" s="300">
        <v>0</v>
      </c>
      <c r="R99" s="290">
        <v>0</v>
      </c>
      <c r="S99" s="110">
        <v>0</v>
      </c>
      <c r="T99" s="110">
        <v>0</v>
      </c>
      <c r="U99" s="110">
        <v>0</v>
      </c>
      <c r="V99" s="110">
        <v>0</v>
      </c>
      <c r="W99" s="110">
        <v>0</v>
      </c>
      <c r="X99" s="110">
        <v>0</v>
      </c>
      <c r="Y99" s="110">
        <v>0</v>
      </c>
      <c r="Z99" s="110">
        <v>0</v>
      </c>
      <c r="AA99" s="110">
        <v>0</v>
      </c>
      <c r="AB99" s="110">
        <v>0</v>
      </c>
      <c r="AC99" s="110">
        <v>0</v>
      </c>
    </row>
    <row r="100" spans="1:29" ht="36">
      <c r="A100" s="202">
        <v>40069582</v>
      </c>
      <c r="B100" s="111" t="s">
        <v>218</v>
      </c>
      <c r="C100" s="254" t="s">
        <v>27</v>
      </c>
      <c r="D100" s="250"/>
      <c r="E100" s="218" t="s">
        <v>148</v>
      </c>
      <c r="F100" s="134" t="s">
        <v>300</v>
      </c>
      <c r="G100" s="112" t="s">
        <v>100</v>
      </c>
      <c r="H100" s="112" t="s">
        <v>225</v>
      </c>
      <c r="I100" s="112" t="s">
        <v>151</v>
      </c>
      <c r="J100" s="111">
        <v>2025</v>
      </c>
      <c r="K100" s="112">
        <v>15470</v>
      </c>
      <c r="L100" s="112">
        <v>759454</v>
      </c>
      <c r="M100" s="112" t="s">
        <v>207</v>
      </c>
      <c r="N100" s="206" t="s">
        <v>272</v>
      </c>
      <c r="O100" s="299">
        <v>1000</v>
      </c>
      <c r="P100" s="287">
        <v>785490</v>
      </c>
      <c r="Q100" s="300">
        <v>0</v>
      </c>
      <c r="R100" s="290">
        <v>0</v>
      </c>
      <c r="S100" s="110">
        <v>0</v>
      </c>
      <c r="T100" s="110">
        <v>0</v>
      </c>
      <c r="U100" s="110">
        <v>0</v>
      </c>
      <c r="V100" s="110">
        <v>0</v>
      </c>
      <c r="W100" s="110">
        <v>0</v>
      </c>
      <c r="X100" s="110">
        <v>0</v>
      </c>
      <c r="Y100" s="110">
        <v>0</v>
      </c>
      <c r="Z100" s="110">
        <v>0</v>
      </c>
      <c r="AA100" s="110">
        <v>0</v>
      </c>
      <c r="AB100" s="110">
        <v>0</v>
      </c>
      <c r="AC100" s="110">
        <v>0</v>
      </c>
    </row>
    <row r="101" spans="1:29" ht="36">
      <c r="A101" s="202">
        <v>40067330</v>
      </c>
      <c r="B101" s="111" t="s">
        <v>218</v>
      </c>
      <c r="C101" s="254" t="s">
        <v>40</v>
      </c>
      <c r="D101" s="250"/>
      <c r="E101" s="218" t="s">
        <v>148</v>
      </c>
      <c r="F101" s="134" t="s">
        <v>270</v>
      </c>
      <c r="G101" s="112" t="s">
        <v>100</v>
      </c>
      <c r="H101" s="112" t="s">
        <v>225</v>
      </c>
      <c r="I101" s="112" t="s">
        <v>151</v>
      </c>
      <c r="J101" s="111">
        <v>2024</v>
      </c>
      <c r="K101" s="112" t="s">
        <v>271</v>
      </c>
      <c r="L101" s="112">
        <v>5000</v>
      </c>
      <c r="M101" s="112" t="s">
        <v>229</v>
      </c>
      <c r="N101" s="206" t="s">
        <v>272</v>
      </c>
      <c r="O101" s="299">
        <v>5000</v>
      </c>
      <c r="P101" s="287">
        <v>0</v>
      </c>
      <c r="Q101" s="300">
        <v>0</v>
      </c>
      <c r="R101" s="290">
        <v>0</v>
      </c>
      <c r="S101" s="110">
        <v>0</v>
      </c>
      <c r="T101" s="110">
        <v>0</v>
      </c>
      <c r="U101" s="110">
        <v>0</v>
      </c>
      <c r="V101" s="110">
        <v>0</v>
      </c>
      <c r="W101" s="110">
        <v>0</v>
      </c>
      <c r="X101" s="110">
        <v>0</v>
      </c>
      <c r="Y101" s="110">
        <v>0</v>
      </c>
      <c r="Z101" s="110">
        <v>0</v>
      </c>
      <c r="AA101" s="110">
        <v>0</v>
      </c>
      <c r="AB101" s="110">
        <v>0</v>
      </c>
      <c r="AC101" s="110">
        <v>0</v>
      </c>
    </row>
    <row r="102" spans="1:29" ht="24">
      <c r="A102" s="202">
        <v>40075257</v>
      </c>
      <c r="B102" s="111">
        <v>29</v>
      </c>
      <c r="C102" s="254" t="s">
        <v>27</v>
      </c>
      <c r="D102" s="250"/>
      <c r="E102" s="218" t="s">
        <v>148</v>
      </c>
      <c r="F102" s="112" t="s">
        <v>301</v>
      </c>
      <c r="G102" s="112" t="s">
        <v>88</v>
      </c>
      <c r="H102" s="112" t="s">
        <v>154</v>
      </c>
      <c r="I102" s="112" t="s">
        <v>151</v>
      </c>
      <c r="J102" s="111">
        <v>2026</v>
      </c>
      <c r="K102" s="112">
        <v>15762</v>
      </c>
      <c r="L102" s="112">
        <v>373279</v>
      </c>
      <c r="M102" s="112" t="s">
        <v>194</v>
      </c>
      <c r="N102" s="206" t="s">
        <v>159</v>
      </c>
      <c r="O102" s="299"/>
      <c r="P102" s="287">
        <v>10000</v>
      </c>
      <c r="Q102" s="300">
        <v>0</v>
      </c>
      <c r="R102" s="290">
        <v>0</v>
      </c>
      <c r="S102" s="110">
        <v>0</v>
      </c>
      <c r="T102" s="110">
        <v>0</v>
      </c>
      <c r="U102" s="110">
        <v>0</v>
      </c>
      <c r="V102" s="110">
        <v>0</v>
      </c>
      <c r="W102" s="110">
        <v>0</v>
      </c>
      <c r="X102" s="110">
        <v>0</v>
      </c>
      <c r="Y102" s="110">
        <v>0</v>
      </c>
      <c r="Z102" s="110">
        <v>0</v>
      </c>
      <c r="AA102" s="110">
        <v>0</v>
      </c>
      <c r="AB102" s="110">
        <v>0</v>
      </c>
      <c r="AC102" s="110">
        <v>0</v>
      </c>
    </row>
    <row r="103" spans="1:29" ht="24">
      <c r="A103" s="202"/>
      <c r="B103" s="112" t="s">
        <v>218</v>
      </c>
      <c r="C103" s="254" t="s">
        <v>27</v>
      </c>
      <c r="D103" s="326"/>
      <c r="E103" s="218"/>
      <c r="F103" s="134" t="s">
        <v>302</v>
      </c>
      <c r="G103" s="112"/>
      <c r="H103" s="112"/>
      <c r="I103" s="112" t="s">
        <v>151</v>
      </c>
      <c r="J103" s="111"/>
      <c r="K103" s="112">
        <v>0</v>
      </c>
      <c r="L103" s="134"/>
      <c r="M103" s="112"/>
      <c r="N103" s="206"/>
      <c r="O103" s="299"/>
      <c r="P103" s="287"/>
      <c r="Q103" s="300">
        <v>0</v>
      </c>
      <c r="R103" s="290">
        <v>0</v>
      </c>
      <c r="S103" s="110">
        <v>0</v>
      </c>
      <c r="T103" s="110">
        <v>0</v>
      </c>
      <c r="U103" s="110">
        <v>0</v>
      </c>
      <c r="V103" s="110">
        <v>0</v>
      </c>
      <c r="W103" s="110">
        <v>0</v>
      </c>
      <c r="X103" s="110">
        <v>0</v>
      </c>
      <c r="Y103" s="110">
        <v>0</v>
      </c>
      <c r="Z103" s="110">
        <v>0</v>
      </c>
      <c r="AA103" s="110">
        <v>0</v>
      </c>
      <c r="AB103" s="110">
        <v>0</v>
      </c>
      <c r="AC103" s="110">
        <v>0</v>
      </c>
    </row>
    <row r="104" spans="1:29" ht="24">
      <c r="A104" s="202">
        <v>30481995</v>
      </c>
      <c r="B104" s="111" t="s">
        <v>303</v>
      </c>
      <c r="C104" s="254" t="s">
        <v>30</v>
      </c>
      <c r="D104" s="250"/>
      <c r="E104" s="218" t="s">
        <v>148</v>
      </c>
      <c r="F104" s="134" t="s">
        <v>304</v>
      </c>
      <c r="G104" s="112" t="s">
        <v>80</v>
      </c>
      <c r="H104" s="112" t="s">
        <v>161</v>
      </c>
      <c r="I104" s="112" t="s">
        <v>151</v>
      </c>
      <c r="J104" s="111">
        <v>2025</v>
      </c>
      <c r="K104" s="112">
        <v>15459</v>
      </c>
      <c r="L104" s="112">
        <v>4907826</v>
      </c>
      <c r="M104" s="112" t="s">
        <v>305</v>
      </c>
      <c r="N104" s="206" t="str">
        <f>_xlfn.XLOOKUP(A104,[1]CONSOLIDADO!$G:$G,[1]CONSOLIDADO!$Q:$Q,"")</f>
        <v>LICITACIÓN</v>
      </c>
      <c r="O104" s="299">
        <v>450000</v>
      </c>
      <c r="P104" s="287">
        <v>262000</v>
      </c>
      <c r="Q104" s="300">
        <v>0</v>
      </c>
      <c r="R104" s="290">
        <v>0</v>
      </c>
      <c r="S104" s="110">
        <v>0</v>
      </c>
      <c r="T104" s="110">
        <v>0</v>
      </c>
      <c r="U104" s="110">
        <v>0</v>
      </c>
      <c r="V104" s="110">
        <v>0</v>
      </c>
      <c r="W104" s="110">
        <v>0</v>
      </c>
      <c r="X104" s="110">
        <v>0</v>
      </c>
      <c r="Y104" s="110">
        <v>0</v>
      </c>
      <c r="Z104" s="110">
        <v>0</v>
      </c>
      <c r="AA104" s="110">
        <v>0</v>
      </c>
      <c r="AB104" s="110">
        <v>0</v>
      </c>
      <c r="AC104" s="110">
        <v>0</v>
      </c>
    </row>
    <row r="105" spans="1:29" ht="36">
      <c r="A105" s="202">
        <v>40035977</v>
      </c>
      <c r="B105" s="111" t="s">
        <v>303</v>
      </c>
      <c r="C105" s="254" t="s">
        <v>30</v>
      </c>
      <c r="D105" s="250"/>
      <c r="E105" s="218" t="s">
        <v>306</v>
      </c>
      <c r="F105" s="134" t="s">
        <v>307</v>
      </c>
      <c r="G105" s="112" t="s">
        <v>100</v>
      </c>
      <c r="H105" s="112" t="s">
        <v>154</v>
      </c>
      <c r="I105" s="112" t="s">
        <v>151</v>
      </c>
      <c r="J105" s="111">
        <v>2025</v>
      </c>
      <c r="K105" s="112">
        <v>15184</v>
      </c>
      <c r="L105" s="112">
        <v>231826</v>
      </c>
      <c r="M105" s="112" t="s">
        <v>305</v>
      </c>
      <c r="N105" s="206" t="str">
        <f>_xlfn.XLOOKUP(A105,[1]CONSOLIDADO!$G:$G,[1]CONSOLIDADO!$Q:$Q,"")</f>
        <v>PRIORIZADO</v>
      </c>
      <c r="O105" s="299">
        <v>120000</v>
      </c>
      <c r="P105" s="287">
        <v>7382</v>
      </c>
      <c r="Q105" s="300">
        <v>0</v>
      </c>
      <c r="R105" s="290">
        <v>0</v>
      </c>
      <c r="S105" s="110">
        <v>0</v>
      </c>
      <c r="T105" s="110">
        <v>0</v>
      </c>
      <c r="U105" s="110">
        <v>0</v>
      </c>
      <c r="V105" s="110">
        <v>0</v>
      </c>
      <c r="W105" s="110">
        <v>0</v>
      </c>
      <c r="X105" s="110">
        <v>0</v>
      </c>
      <c r="Y105" s="110">
        <v>0</v>
      </c>
      <c r="Z105" s="110">
        <v>0</v>
      </c>
      <c r="AA105" s="110">
        <v>0</v>
      </c>
      <c r="AB105" s="110">
        <v>0</v>
      </c>
      <c r="AC105" s="110">
        <v>0</v>
      </c>
    </row>
    <row r="106" spans="1:29" ht="24">
      <c r="A106" s="202">
        <v>40005349</v>
      </c>
      <c r="B106" s="112" t="s">
        <v>303</v>
      </c>
      <c r="C106" s="254" t="s">
        <v>25</v>
      </c>
      <c r="D106" s="326"/>
      <c r="E106" s="218" t="s">
        <v>148</v>
      </c>
      <c r="F106" s="134" t="s">
        <v>308</v>
      </c>
      <c r="G106" s="112" t="s">
        <v>88</v>
      </c>
      <c r="H106" s="112" t="s">
        <v>236</v>
      </c>
      <c r="I106" s="112" t="s">
        <v>151</v>
      </c>
      <c r="J106" s="111">
        <v>2018</v>
      </c>
      <c r="K106" s="112">
        <v>9725</v>
      </c>
      <c r="L106" s="134">
        <v>226392</v>
      </c>
      <c r="M106" s="112" t="s">
        <v>194</v>
      </c>
      <c r="N106" s="206" t="str">
        <f>_xlfn.XLOOKUP(A106,[1]CONSOLIDADO!$G:$G,[1]CONSOLIDADO!$Q:$Q,"")</f>
        <v>EJECUCIÓN</v>
      </c>
      <c r="O106" s="299">
        <v>120000</v>
      </c>
      <c r="P106" s="287">
        <v>120000</v>
      </c>
      <c r="Q106" s="300">
        <v>0</v>
      </c>
      <c r="R106" s="290">
        <v>0</v>
      </c>
      <c r="S106" s="110">
        <v>0</v>
      </c>
      <c r="T106" s="110">
        <v>0</v>
      </c>
      <c r="U106" s="110">
        <v>0</v>
      </c>
      <c r="V106" s="110">
        <v>0</v>
      </c>
      <c r="W106" s="110">
        <v>0</v>
      </c>
      <c r="X106" s="110">
        <v>0</v>
      </c>
      <c r="Y106" s="110">
        <v>0</v>
      </c>
      <c r="Z106" s="110">
        <v>0</v>
      </c>
      <c r="AA106" s="110">
        <v>0</v>
      </c>
      <c r="AB106" s="110">
        <v>0</v>
      </c>
      <c r="AC106" s="110">
        <v>0</v>
      </c>
    </row>
    <row r="107" spans="1:29" ht="24">
      <c r="A107" s="220">
        <v>40059720</v>
      </c>
      <c r="B107" s="111" t="s">
        <v>303</v>
      </c>
      <c r="C107" s="254" t="s">
        <v>30</v>
      </c>
      <c r="D107" s="253"/>
      <c r="E107" s="218" t="s">
        <v>148</v>
      </c>
      <c r="F107" s="134" t="s">
        <v>309</v>
      </c>
      <c r="G107" s="112" t="s">
        <v>96</v>
      </c>
      <c r="H107" s="112" t="s">
        <v>251</v>
      </c>
      <c r="I107" s="112" t="s">
        <v>151</v>
      </c>
      <c r="J107" s="111">
        <v>2025</v>
      </c>
      <c r="K107" s="112">
        <v>15359</v>
      </c>
      <c r="L107" s="134">
        <v>286540</v>
      </c>
      <c r="M107" s="112" t="s">
        <v>310</v>
      </c>
      <c r="N107" s="206" t="str">
        <f>_xlfn.XLOOKUP(A107,[1]CONSOLIDADO!$G:$G,[1]CONSOLIDADO!$Q:$Q,"")</f>
        <v>EJECUCIÓN</v>
      </c>
      <c r="O107" s="299" t="s">
        <v>311</v>
      </c>
      <c r="P107" s="287">
        <v>0</v>
      </c>
      <c r="Q107" s="300">
        <v>0</v>
      </c>
      <c r="R107" s="290">
        <v>0</v>
      </c>
      <c r="S107" s="110">
        <v>0</v>
      </c>
      <c r="T107" s="110">
        <v>0</v>
      </c>
      <c r="U107" s="110">
        <v>0</v>
      </c>
      <c r="V107" s="110">
        <v>0</v>
      </c>
      <c r="W107" s="110">
        <v>0</v>
      </c>
      <c r="X107" s="110">
        <v>0</v>
      </c>
      <c r="Y107" s="110">
        <v>0</v>
      </c>
      <c r="Z107" s="110">
        <v>0</v>
      </c>
      <c r="AA107" s="110">
        <v>0</v>
      </c>
      <c r="AB107" s="110">
        <v>0</v>
      </c>
      <c r="AC107" s="110">
        <v>0</v>
      </c>
    </row>
    <row r="108" spans="1:29" ht="24">
      <c r="A108" s="220">
        <v>40069431</v>
      </c>
      <c r="B108" s="111" t="s">
        <v>303</v>
      </c>
      <c r="C108" s="254" t="s">
        <v>30</v>
      </c>
      <c r="D108" s="253"/>
      <c r="E108" s="218" t="s">
        <v>306</v>
      </c>
      <c r="F108" s="112" t="s">
        <v>312</v>
      </c>
      <c r="G108" s="112" t="s">
        <v>82</v>
      </c>
      <c r="H108" s="112" t="s">
        <v>225</v>
      </c>
      <c r="I108" s="112" t="s">
        <v>151</v>
      </c>
      <c r="J108" s="111">
        <v>2025</v>
      </c>
      <c r="K108" s="112">
        <v>15367</v>
      </c>
      <c r="L108" s="134">
        <v>151619</v>
      </c>
      <c r="M108" s="112" t="s">
        <v>313</v>
      </c>
      <c r="N108" s="206" t="str">
        <f>_xlfn.XLOOKUP(A108,[1]CONSOLIDADO!$G:$G,[1]CONSOLIDADO!$Q:$Q,"")</f>
        <v>CONVENIO EN TRÁMITE</v>
      </c>
      <c r="O108" s="299">
        <v>45000</v>
      </c>
      <c r="P108" s="287">
        <v>25533</v>
      </c>
      <c r="Q108" s="300">
        <v>0</v>
      </c>
      <c r="R108" s="290">
        <v>0</v>
      </c>
      <c r="S108" s="110">
        <v>0</v>
      </c>
      <c r="T108" s="110">
        <v>0</v>
      </c>
      <c r="U108" s="110">
        <v>0</v>
      </c>
      <c r="V108" s="110">
        <v>0</v>
      </c>
      <c r="W108" s="110">
        <v>0</v>
      </c>
      <c r="X108" s="110">
        <v>0</v>
      </c>
      <c r="Y108" s="110">
        <v>0</v>
      </c>
      <c r="Z108" s="110">
        <v>0</v>
      </c>
      <c r="AA108" s="110">
        <v>0</v>
      </c>
      <c r="AB108" s="110">
        <v>0</v>
      </c>
      <c r="AC108" s="110">
        <v>0</v>
      </c>
    </row>
    <row r="109" spans="1:29" ht="24">
      <c r="A109" s="220">
        <v>40052740</v>
      </c>
      <c r="B109" s="111" t="s">
        <v>303</v>
      </c>
      <c r="C109" s="254" t="s">
        <v>30</v>
      </c>
      <c r="D109" s="253"/>
      <c r="E109" s="218" t="s">
        <v>306</v>
      </c>
      <c r="F109" s="112" t="s">
        <v>314</v>
      </c>
      <c r="G109" s="112" t="s">
        <v>89</v>
      </c>
      <c r="H109" s="112" t="s">
        <v>225</v>
      </c>
      <c r="I109" s="112" t="s">
        <v>151</v>
      </c>
      <c r="J109" s="111">
        <v>2025</v>
      </c>
      <c r="K109" s="112">
        <v>15368</v>
      </c>
      <c r="L109" s="134">
        <v>127061</v>
      </c>
      <c r="M109" s="112" t="s">
        <v>313</v>
      </c>
      <c r="N109" s="206" t="str">
        <f>_xlfn.XLOOKUP(A109,[1]CONSOLIDADO!$G:$G,[1]CONSOLIDADO!$Q:$Q,"")</f>
        <v>CONVENIO EN TRÁMITE</v>
      </c>
      <c r="O109" s="299">
        <v>45000</v>
      </c>
      <c r="P109" s="287">
        <v>30306</v>
      </c>
      <c r="Q109" s="300">
        <v>0</v>
      </c>
      <c r="R109" s="290">
        <v>0</v>
      </c>
      <c r="S109" s="110">
        <v>0</v>
      </c>
      <c r="T109" s="110">
        <v>0</v>
      </c>
      <c r="U109" s="110">
        <v>0</v>
      </c>
      <c r="V109" s="110">
        <v>0</v>
      </c>
      <c r="W109" s="110">
        <v>0</v>
      </c>
      <c r="X109" s="110">
        <v>0</v>
      </c>
      <c r="Y109" s="110">
        <v>0</v>
      </c>
      <c r="Z109" s="110">
        <v>0</v>
      </c>
      <c r="AA109" s="110">
        <v>0</v>
      </c>
      <c r="AB109" s="110">
        <v>0</v>
      </c>
      <c r="AC109" s="110">
        <v>0</v>
      </c>
    </row>
    <row r="110" spans="1:29" ht="48">
      <c r="A110" s="220">
        <v>30081585</v>
      </c>
      <c r="B110" s="111" t="s">
        <v>303</v>
      </c>
      <c r="C110" s="254" t="s">
        <v>30</v>
      </c>
      <c r="D110" s="253"/>
      <c r="E110" s="218" t="s">
        <v>148</v>
      </c>
      <c r="F110" s="134" t="s">
        <v>315</v>
      </c>
      <c r="G110" s="112" t="s">
        <v>89</v>
      </c>
      <c r="H110" s="112" t="s">
        <v>225</v>
      </c>
      <c r="I110" s="112" t="s">
        <v>151</v>
      </c>
      <c r="J110" s="111">
        <v>2012</v>
      </c>
      <c r="K110" s="112">
        <v>5685</v>
      </c>
      <c r="L110" s="134">
        <v>1407972</v>
      </c>
      <c r="M110" s="112" t="s">
        <v>316</v>
      </c>
      <c r="N110" s="206" t="str">
        <f>_xlfn.XLOOKUP(A110,[1]CONSOLIDADO!$G:$G,[1]CONSOLIDADO!$Q:$Q,"")</f>
        <v>EJECUCIÓN</v>
      </c>
      <c r="O110" s="299">
        <v>69688</v>
      </c>
      <c r="P110" s="287">
        <v>69606</v>
      </c>
      <c r="Q110" s="300">
        <v>0</v>
      </c>
      <c r="R110" s="290">
        <v>0</v>
      </c>
      <c r="S110" s="110">
        <v>0</v>
      </c>
      <c r="T110" s="110">
        <v>0</v>
      </c>
      <c r="U110" s="110">
        <v>0</v>
      </c>
      <c r="V110" s="110">
        <v>0</v>
      </c>
      <c r="W110" s="110">
        <v>0</v>
      </c>
      <c r="X110" s="110">
        <v>0</v>
      </c>
      <c r="Y110" s="110">
        <v>0</v>
      </c>
      <c r="Z110" s="110">
        <v>0</v>
      </c>
      <c r="AA110" s="110">
        <v>0</v>
      </c>
      <c r="AB110" s="110">
        <v>0</v>
      </c>
      <c r="AC110" s="110">
        <v>0</v>
      </c>
    </row>
    <row r="111" spans="1:29" ht="36">
      <c r="A111" s="220">
        <v>30086926</v>
      </c>
      <c r="B111" s="111" t="s">
        <v>303</v>
      </c>
      <c r="C111" s="254" t="s">
        <v>30</v>
      </c>
      <c r="D111" s="253"/>
      <c r="E111" s="218" t="s">
        <v>148</v>
      </c>
      <c r="F111" s="134" t="s">
        <v>317</v>
      </c>
      <c r="G111" s="112" t="s">
        <v>94</v>
      </c>
      <c r="H111" s="112" t="s">
        <v>318</v>
      </c>
      <c r="I111" s="112" t="s">
        <v>151</v>
      </c>
      <c r="J111" s="111">
        <v>2011</v>
      </c>
      <c r="K111" s="112">
        <v>4872</v>
      </c>
      <c r="L111" s="134">
        <v>3382178</v>
      </c>
      <c r="M111" s="112" t="s">
        <v>180</v>
      </c>
      <c r="N111" s="206" t="str">
        <f>_xlfn.XLOOKUP(A111,[1]CONSOLIDADO!$G:$G,[1]CONSOLIDADO!$Q:$Q,"")</f>
        <v>LIQUIDACIÓN ANTICIPADA DE CONTRATO</v>
      </c>
      <c r="O111" s="299">
        <v>165000</v>
      </c>
      <c r="P111" s="287">
        <v>96000</v>
      </c>
      <c r="Q111" s="300">
        <v>0</v>
      </c>
      <c r="R111" s="290">
        <v>0</v>
      </c>
      <c r="S111" s="110">
        <v>0</v>
      </c>
      <c r="T111" s="110">
        <v>0</v>
      </c>
      <c r="U111" s="110">
        <v>0</v>
      </c>
      <c r="V111" s="110">
        <v>0</v>
      </c>
      <c r="W111" s="110">
        <v>0</v>
      </c>
      <c r="X111" s="110">
        <v>0</v>
      </c>
      <c r="Y111" s="110">
        <v>0</v>
      </c>
      <c r="Z111" s="110">
        <v>0</v>
      </c>
      <c r="AA111" s="110">
        <v>0</v>
      </c>
      <c r="AB111" s="110">
        <v>0</v>
      </c>
      <c r="AC111" s="110">
        <v>0</v>
      </c>
    </row>
    <row r="112" spans="1:29" ht="24">
      <c r="A112" s="220">
        <v>30097621</v>
      </c>
      <c r="B112" s="111" t="s">
        <v>303</v>
      </c>
      <c r="C112" s="254" t="s">
        <v>30</v>
      </c>
      <c r="D112" s="253"/>
      <c r="E112" s="218" t="s">
        <v>148</v>
      </c>
      <c r="F112" s="134" t="s">
        <v>319</v>
      </c>
      <c r="G112" s="112" t="s">
        <v>81</v>
      </c>
      <c r="H112" s="112" t="s">
        <v>154</v>
      </c>
      <c r="I112" s="112" t="s">
        <v>151</v>
      </c>
      <c r="J112" s="111">
        <v>2014</v>
      </c>
      <c r="K112" s="112">
        <v>6456</v>
      </c>
      <c r="L112" s="134">
        <v>270801</v>
      </c>
      <c r="M112" s="112" t="s">
        <v>266</v>
      </c>
      <c r="N112" s="206" t="str">
        <f>_xlfn.XLOOKUP(A112,[1]CONSOLIDADO!$G:$G,[1]CONSOLIDADO!$Q:$Q,"")</f>
        <v>EJECUCIÓN</v>
      </c>
      <c r="O112" s="299">
        <v>10000</v>
      </c>
      <c r="P112" s="287">
        <v>10259</v>
      </c>
      <c r="Q112" s="300">
        <v>0</v>
      </c>
      <c r="R112" s="290">
        <v>0</v>
      </c>
      <c r="S112" s="110">
        <v>0</v>
      </c>
      <c r="T112" s="110">
        <v>0</v>
      </c>
      <c r="U112" s="110">
        <v>0</v>
      </c>
      <c r="V112" s="110">
        <v>0</v>
      </c>
      <c r="W112" s="110">
        <v>0</v>
      </c>
      <c r="X112" s="110">
        <v>0</v>
      </c>
      <c r="Y112" s="110">
        <v>0</v>
      </c>
      <c r="Z112" s="110">
        <v>0</v>
      </c>
      <c r="AA112" s="110">
        <v>0</v>
      </c>
      <c r="AB112" s="110">
        <v>0</v>
      </c>
      <c r="AC112" s="110">
        <v>0</v>
      </c>
    </row>
    <row r="113" spans="1:29" ht="24">
      <c r="A113" s="220">
        <v>30077750</v>
      </c>
      <c r="B113" s="111" t="s">
        <v>303</v>
      </c>
      <c r="C113" s="254" t="s">
        <v>30</v>
      </c>
      <c r="D113" s="253"/>
      <c r="E113" s="218" t="s">
        <v>148</v>
      </c>
      <c r="F113" s="134" t="s">
        <v>320</v>
      </c>
      <c r="G113" s="112" t="s">
        <v>87</v>
      </c>
      <c r="H113" s="112" t="s">
        <v>154</v>
      </c>
      <c r="I113" s="112" t="s">
        <v>151</v>
      </c>
      <c r="J113" s="111">
        <v>2014</v>
      </c>
      <c r="K113" s="112">
        <v>6456</v>
      </c>
      <c r="L113" s="134">
        <v>821595</v>
      </c>
      <c r="M113" s="112" t="s">
        <v>321</v>
      </c>
      <c r="N113" s="206" t="str">
        <f>_xlfn.XLOOKUP(A113,[1]CONSOLIDADO!$G:$G,[1]CONSOLIDADO!$Q:$Q,"")</f>
        <v>EJECUCIÓN</v>
      </c>
      <c r="O113" s="299" t="s">
        <v>311</v>
      </c>
      <c r="P113" s="287">
        <v>0</v>
      </c>
      <c r="Q113" s="300">
        <v>0</v>
      </c>
      <c r="R113" s="290">
        <v>0</v>
      </c>
      <c r="S113" s="110">
        <v>0</v>
      </c>
      <c r="T113" s="110">
        <v>0</v>
      </c>
      <c r="U113" s="110">
        <v>0</v>
      </c>
      <c r="V113" s="110">
        <v>0</v>
      </c>
      <c r="W113" s="110">
        <v>0</v>
      </c>
      <c r="X113" s="110">
        <v>0</v>
      </c>
      <c r="Y113" s="110">
        <v>0</v>
      </c>
      <c r="Z113" s="110">
        <v>0</v>
      </c>
      <c r="AA113" s="110">
        <v>0</v>
      </c>
      <c r="AB113" s="110">
        <v>0</v>
      </c>
      <c r="AC113" s="110">
        <v>0</v>
      </c>
    </row>
    <row r="114" spans="1:29" ht="24">
      <c r="A114" s="202">
        <v>30086690</v>
      </c>
      <c r="B114" s="112" t="s">
        <v>303</v>
      </c>
      <c r="C114" s="113" t="s">
        <v>30</v>
      </c>
      <c r="D114" s="113"/>
      <c r="E114" s="218" t="s">
        <v>148</v>
      </c>
      <c r="F114" s="134" t="s">
        <v>322</v>
      </c>
      <c r="G114" s="112" t="s">
        <v>84</v>
      </c>
      <c r="H114" s="112" t="s">
        <v>318</v>
      </c>
      <c r="I114" s="112" t="s">
        <v>151</v>
      </c>
      <c r="J114" s="111">
        <v>2012</v>
      </c>
      <c r="K114" s="112">
        <v>5393</v>
      </c>
      <c r="L114" s="134">
        <v>5653187</v>
      </c>
      <c r="M114" s="112" t="s">
        <v>321</v>
      </c>
      <c r="N114" s="206" t="str">
        <f>_xlfn.XLOOKUP(A114,[1]CONSOLIDADO!$G:$G,[1]CONSOLIDADO!$Q:$Q,"")</f>
        <v>REEVALUACIÓN</v>
      </c>
      <c r="O114" s="299">
        <v>1000</v>
      </c>
      <c r="P114" s="287">
        <v>0</v>
      </c>
      <c r="Q114" s="300">
        <v>0</v>
      </c>
      <c r="R114" s="290">
        <v>0</v>
      </c>
      <c r="S114" s="110">
        <v>0</v>
      </c>
      <c r="T114" s="110">
        <v>0</v>
      </c>
      <c r="U114" s="110">
        <v>0</v>
      </c>
      <c r="V114" s="110">
        <v>0</v>
      </c>
      <c r="W114" s="110">
        <v>0</v>
      </c>
      <c r="X114" s="110">
        <v>0</v>
      </c>
      <c r="Y114" s="110">
        <v>0</v>
      </c>
      <c r="Z114" s="110">
        <v>0</v>
      </c>
      <c r="AA114" s="110">
        <v>0</v>
      </c>
      <c r="AB114" s="110">
        <v>0</v>
      </c>
      <c r="AC114" s="110">
        <v>0</v>
      </c>
    </row>
    <row r="115" spans="1:29" ht="36">
      <c r="A115" s="202">
        <v>30447522</v>
      </c>
      <c r="B115" s="111" t="s">
        <v>303</v>
      </c>
      <c r="C115" s="113" t="s">
        <v>30</v>
      </c>
      <c r="D115" s="113"/>
      <c r="E115" s="218" t="s">
        <v>148</v>
      </c>
      <c r="F115" s="134" t="s">
        <v>323</v>
      </c>
      <c r="G115" s="112" t="s">
        <v>89</v>
      </c>
      <c r="H115" s="112" t="s">
        <v>324</v>
      </c>
      <c r="I115" s="112" t="s">
        <v>151</v>
      </c>
      <c r="J115" s="111">
        <v>2017</v>
      </c>
      <c r="K115" s="112">
        <v>8952</v>
      </c>
      <c r="L115" s="131">
        <v>3204698</v>
      </c>
      <c r="M115" s="112" t="s">
        <v>192</v>
      </c>
      <c r="N115" s="206" t="str">
        <f>_xlfn.XLOOKUP(A115,[1]CONSOLIDADO!$G:$G,[1]CONSOLIDADO!$Q:$Q,"")</f>
        <v>EJECUCIÓN</v>
      </c>
      <c r="O115" s="299" t="s">
        <v>311</v>
      </c>
      <c r="P115" s="287">
        <v>0</v>
      </c>
      <c r="Q115" s="300">
        <v>0</v>
      </c>
      <c r="R115" s="290">
        <v>0</v>
      </c>
      <c r="S115" s="110">
        <v>0</v>
      </c>
      <c r="T115" s="110">
        <v>0</v>
      </c>
      <c r="U115" s="110">
        <v>0</v>
      </c>
      <c r="V115" s="110">
        <v>0</v>
      </c>
      <c r="W115" s="110">
        <v>0</v>
      </c>
      <c r="X115" s="110">
        <v>0</v>
      </c>
      <c r="Y115" s="110">
        <v>0</v>
      </c>
      <c r="Z115" s="110">
        <v>0</v>
      </c>
      <c r="AA115" s="110">
        <v>0</v>
      </c>
      <c r="AB115" s="110">
        <v>0</v>
      </c>
      <c r="AC115" s="110">
        <v>0</v>
      </c>
    </row>
    <row r="116" spans="1:29" ht="36">
      <c r="A116" s="202">
        <v>30483251</v>
      </c>
      <c r="B116" s="112" t="s">
        <v>303</v>
      </c>
      <c r="C116" s="113" t="s">
        <v>30</v>
      </c>
      <c r="D116" s="113"/>
      <c r="E116" s="218" t="s">
        <v>306</v>
      </c>
      <c r="F116" s="134" t="s">
        <v>325</v>
      </c>
      <c r="G116" s="112" t="s">
        <v>80</v>
      </c>
      <c r="H116" s="112" t="s">
        <v>326</v>
      </c>
      <c r="I116" s="112" t="s">
        <v>151</v>
      </c>
      <c r="J116" s="111">
        <v>2017</v>
      </c>
      <c r="K116" s="112">
        <v>8952</v>
      </c>
      <c r="L116" s="134">
        <v>978318</v>
      </c>
      <c r="M116" s="112" t="s">
        <v>188</v>
      </c>
      <c r="N116" s="206" t="str">
        <f>_xlfn.XLOOKUP(A116,[1]CONSOLIDADO!$G:$G,[1]CONSOLIDADO!$Q:$Q,"")</f>
        <v>LIQUIDACION ANTICIPADA</v>
      </c>
      <c r="O116" s="299">
        <v>4678</v>
      </c>
      <c r="P116" s="287">
        <v>24630</v>
      </c>
      <c r="Q116" s="300">
        <v>0</v>
      </c>
      <c r="R116" s="290">
        <v>0</v>
      </c>
      <c r="S116" s="110">
        <v>0</v>
      </c>
      <c r="T116" s="110">
        <v>0</v>
      </c>
      <c r="U116" s="110">
        <v>0</v>
      </c>
      <c r="V116" s="110">
        <v>0</v>
      </c>
      <c r="W116" s="110">
        <v>0</v>
      </c>
      <c r="X116" s="110">
        <v>0</v>
      </c>
      <c r="Y116" s="110">
        <v>0</v>
      </c>
      <c r="Z116" s="110">
        <v>0</v>
      </c>
      <c r="AA116" s="110">
        <v>0</v>
      </c>
      <c r="AB116" s="110">
        <v>0</v>
      </c>
      <c r="AC116" s="110">
        <v>0</v>
      </c>
    </row>
    <row r="117" spans="1:29" ht="48">
      <c r="A117" s="202">
        <v>30124513</v>
      </c>
      <c r="B117" s="112" t="s">
        <v>303</v>
      </c>
      <c r="C117" s="113" t="s">
        <v>30</v>
      </c>
      <c r="D117" s="113"/>
      <c r="E117" s="218" t="s">
        <v>148</v>
      </c>
      <c r="F117" s="134" t="s">
        <v>327</v>
      </c>
      <c r="G117" s="112" t="s">
        <v>79</v>
      </c>
      <c r="H117" s="112" t="s">
        <v>154</v>
      </c>
      <c r="I117" s="112" t="s">
        <v>151</v>
      </c>
      <c r="J117" s="111">
        <v>2018</v>
      </c>
      <c r="K117" s="112">
        <v>9061</v>
      </c>
      <c r="L117" s="134">
        <v>7261929</v>
      </c>
      <c r="M117" s="112" t="s">
        <v>328</v>
      </c>
      <c r="N117" s="206" t="str">
        <f>_xlfn.XLOOKUP(A117,[1]CONSOLIDADO!$G:$G,[1]CONSOLIDADO!$Q:$Q,"")</f>
        <v>EJECUCIÓN</v>
      </c>
      <c r="O117" s="299">
        <v>253403</v>
      </c>
      <c r="P117" s="287">
        <v>60000</v>
      </c>
      <c r="Q117" s="300">
        <v>0</v>
      </c>
      <c r="R117" s="290">
        <v>0</v>
      </c>
      <c r="S117" s="110">
        <v>0</v>
      </c>
      <c r="T117" s="110">
        <v>0</v>
      </c>
      <c r="U117" s="110">
        <v>0</v>
      </c>
      <c r="V117" s="110">
        <v>0</v>
      </c>
      <c r="W117" s="110">
        <v>0</v>
      </c>
      <c r="X117" s="110">
        <v>0</v>
      </c>
      <c r="Y117" s="110">
        <v>0</v>
      </c>
      <c r="Z117" s="110">
        <v>0</v>
      </c>
      <c r="AA117" s="110">
        <v>0</v>
      </c>
      <c r="AB117" s="110">
        <v>0</v>
      </c>
      <c r="AC117" s="110">
        <v>0</v>
      </c>
    </row>
    <row r="118" spans="1:29" ht="36">
      <c r="A118" s="202">
        <v>30109834</v>
      </c>
      <c r="B118" s="112" t="s">
        <v>303</v>
      </c>
      <c r="C118" s="113" t="s">
        <v>30</v>
      </c>
      <c r="D118" s="321"/>
      <c r="E118" s="218" t="s">
        <v>148</v>
      </c>
      <c r="F118" s="134" t="s">
        <v>329</v>
      </c>
      <c r="G118" s="112" t="s">
        <v>88</v>
      </c>
      <c r="H118" s="112" t="s">
        <v>326</v>
      </c>
      <c r="I118" s="112" t="s">
        <v>151</v>
      </c>
      <c r="J118" s="111">
        <v>2018</v>
      </c>
      <c r="K118" s="112">
        <v>9060</v>
      </c>
      <c r="L118" s="134">
        <v>2754220</v>
      </c>
      <c r="M118" s="112" t="s">
        <v>194</v>
      </c>
      <c r="N118" s="206" t="str">
        <f>_xlfn.XLOOKUP(A118,[1]CONSOLIDADO!$G:$G,[1]CONSOLIDADO!$Q:$Q,"")</f>
        <v>EJECUCIÓN</v>
      </c>
      <c r="O118" s="299">
        <v>133117</v>
      </c>
      <c r="P118" s="287">
        <v>72911</v>
      </c>
      <c r="Q118" s="300">
        <v>0</v>
      </c>
      <c r="R118" s="290">
        <v>0</v>
      </c>
      <c r="S118" s="110">
        <v>0</v>
      </c>
      <c r="T118" s="110">
        <v>0</v>
      </c>
      <c r="U118" s="110">
        <v>0</v>
      </c>
      <c r="V118" s="110">
        <v>0</v>
      </c>
      <c r="W118" s="110">
        <v>0</v>
      </c>
      <c r="X118" s="110">
        <v>0</v>
      </c>
      <c r="Y118" s="110">
        <v>0</v>
      </c>
      <c r="Z118" s="110">
        <v>0</v>
      </c>
      <c r="AA118" s="110">
        <v>0</v>
      </c>
      <c r="AB118" s="110">
        <v>0</v>
      </c>
      <c r="AC118" s="110">
        <v>0</v>
      </c>
    </row>
    <row r="119" spans="1:29" ht="48">
      <c r="A119" s="202">
        <v>30484211</v>
      </c>
      <c r="B119" s="112" t="s">
        <v>303</v>
      </c>
      <c r="C119" s="254" t="s">
        <v>30</v>
      </c>
      <c r="D119" s="252"/>
      <c r="E119" s="218" t="s">
        <v>148</v>
      </c>
      <c r="F119" s="134" t="s">
        <v>330</v>
      </c>
      <c r="G119" s="112" t="s">
        <v>81</v>
      </c>
      <c r="H119" s="112" t="s">
        <v>225</v>
      </c>
      <c r="I119" s="112" t="s">
        <v>151</v>
      </c>
      <c r="J119" s="111">
        <v>2017</v>
      </c>
      <c r="K119" s="112">
        <v>9017</v>
      </c>
      <c r="L119" s="134">
        <v>1855186</v>
      </c>
      <c r="M119" s="112" t="s">
        <v>331</v>
      </c>
      <c r="N119" s="206" t="str">
        <f>_xlfn.XLOOKUP(A119,[1]CONSOLIDADO!$G:$G,[1]CONSOLIDADO!$Q:$Q,"")</f>
        <v>LICITACIÓN</v>
      </c>
      <c r="O119" s="299">
        <v>215047</v>
      </c>
      <c r="P119" s="287">
        <v>70000</v>
      </c>
      <c r="Q119" s="300">
        <v>0</v>
      </c>
      <c r="R119" s="290">
        <v>0</v>
      </c>
      <c r="S119" s="110">
        <v>0</v>
      </c>
      <c r="T119" s="110">
        <v>0</v>
      </c>
      <c r="U119" s="110">
        <v>0</v>
      </c>
      <c r="V119" s="110">
        <v>0</v>
      </c>
      <c r="W119" s="110">
        <v>0</v>
      </c>
      <c r="X119" s="110">
        <v>0</v>
      </c>
      <c r="Y119" s="110">
        <v>0</v>
      </c>
      <c r="Z119" s="110">
        <v>0</v>
      </c>
      <c r="AA119" s="110">
        <v>0</v>
      </c>
      <c r="AB119" s="110">
        <v>0</v>
      </c>
      <c r="AC119" s="110">
        <v>0</v>
      </c>
    </row>
    <row r="120" spans="1:29" ht="24">
      <c r="A120" s="202">
        <v>30085388</v>
      </c>
      <c r="B120" s="112" t="s">
        <v>303</v>
      </c>
      <c r="C120" s="254" t="s">
        <v>30</v>
      </c>
      <c r="D120" s="252"/>
      <c r="E120" s="218" t="s">
        <v>148</v>
      </c>
      <c r="F120" s="134" t="s">
        <v>332</v>
      </c>
      <c r="G120" s="112" t="s">
        <v>83</v>
      </c>
      <c r="H120" s="112" t="s">
        <v>225</v>
      </c>
      <c r="I120" s="112" t="s">
        <v>151</v>
      </c>
      <c r="J120" s="111">
        <v>2018</v>
      </c>
      <c r="K120" s="112">
        <v>9060</v>
      </c>
      <c r="L120" s="134">
        <v>1461501</v>
      </c>
      <c r="M120" s="112" t="s">
        <v>229</v>
      </c>
      <c r="N120" s="206" t="str">
        <f>_xlfn.XLOOKUP(A120,[1]CONSOLIDADO!$G:$G,[1]CONSOLIDADO!$Q:$Q,"")</f>
        <v>EJECUCIÓN</v>
      </c>
      <c r="O120" s="299">
        <v>111073</v>
      </c>
      <c r="P120" s="287">
        <v>113054</v>
      </c>
      <c r="Q120" s="300">
        <v>0</v>
      </c>
      <c r="R120" s="290">
        <v>0</v>
      </c>
      <c r="S120" s="110">
        <v>0</v>
      </c>
      <c r="T120" s="110">
        <v>0</v>
      </c>
      <c r="U120" s="110">
        <v>0</v>
      </c>
      <c r="V120" s="110">
        <v>0</v>
      </c>
      <c r="W120" s="110">
        <v>0</v>
      </c>
      <c r="X120" s="110">
        <v>0</v>
      </c>
      <c r="Y120" s="110">
        <v>0</v>
      </c>
      <c r="Z120" s="110">
        <v>0</v>
      </c>
      <c r="AA120" s="110">
        <v>0</v>
      </c>
      <c r="AB120" s="110">
        <v>0</v>
      </c>
      <c r="AC120" s="110">
        <v>0</v>
      </c>
    </row>
    <row r="121" spans="1:29" ht="36">
      <c r="A121" s="202">
        <v>30109832</v>
      </c>
      <c r="B121" s="112" t="s">
        <v>303</v>
      </c>
      <c r="C121" s="254" t="s">
        <v>30</v>
      </c>
      <c r="D121" s="252"/>
      <c r="E121" s="218" t="s">
        <v>148</v>
      </c>
      <c r="F121" s="134" t="s">
        <v>333</v>
      </c>
      <c r="G121" s="112" t="s">
        <v>88</v>
      </c>
      <c r="H121" s="112" t="s">
        <v>326</v>
      </c>
      <c r="I121" s="112" t="s">
        <v>151</v>
      </c>
      <c r="J121" s="111">
        <v>2018</v>
      </c>
      <c r="K121" s="112">
        <v>9060</v>
      </c>
      <c r="L121" s="134">
        <v>2154497</v>
      </c>
      <c r="M121" s="112" t="s">
        <v>194</v>
      </c>
      <c r="N121" s="206" t="str">
        <f>_xlfn.XLOOKUP(A121,[1]CONSOLIDADO!$G:$G,[1]CONSOLIDADO!$Q:$Q,"")</f>
        <v>EJECUCIÓN</v>
      </c>
      <c r="O121" s="299" t="s">
        <v>311</v>
      </c>
      <c r="P121" s="287">
        <v>32217</v>
      </c>
      <c r="Q121" s="300">
        <v>0</v>
      </c>
      <c r="R121" s="290">
        <v>0</v>
      </c>
      <c r="S121" s="110">
        <v>0</v>
      </c>
      <c r="T121" s="110">
        <v>0</v>
      </c>
      <c r="U121" s="110">
        <v>0</v>
      </c>
      <c r="V121" s="110">
        <v>0</v>
      </c>
      <c r="W121" s="110">
        <v>0</v>
      </c>
      <c r="X121" s="110">
        <v>0</v>
      </c>
      <c r="Y121" s="110">
        <v>0</v>
      </c>
      <c r="Z121" s="110">
        <v>0</v>
      </c>
      <c r="AA121" s="110">
        <v>0</v>
      </c>
      <c r="AB121" s="110">
        <v>0</v>
      </c>
      <c r="AC121" s="110">
        <v>0</v>
      </c>
    </row>
    <row r="122" spans="1:29" ht="24">
      <c r="A122" s="111">
        <v>30477535</v>
      </c>
      <c r="B122" s="111" t="s">
        <v>303</v>
      </c>
      <c r="C122" s="254" t="s">
        <v>30</v>
      </c>
      <c r="D122" s="327"/>
      <c r="E122" s="218" t="s">
        <v>148</v>
      </c>
      <c r="F122" s="134" t="s">
        <v>334</v>
      </c>
      <c r="G122" s="112" t="s">
        <v>81</v>
      </c>
      <c r="H122" s="112" t="s">
        <v>318</v>
      </c>
      <c r="I122" s="112" t="s">
        <v>151</v>
      </c>
      <c r="J122" s="111">
        <v>2018</v>
      </c>
      <c r="K122" s="112">
        <v>9193</v>
      </c>
      <c r="L122" s="112">
        <v>969565</v>
      </c>
      <c r="M122" s="112" t="s">
        <v>266</v>
      </c>
      <c r="N122" s="206" t="str">
        <f>_xlfn.XLOOKUP(A122,[1]CONSOLIDADO!$G:$G,[1]CONSOLIDADO!$Q:$Q,"")</f>
        <v>LICITACIÓN</v>
      </c>
      <c r="O122" s="299">
        <v>40842</v>
      </c>
      <c r="P122" s="287">
        <v>0</v>
      </c>
      <c r="Q122" s="300">
        <v>0</v>
      </c>
      <c r="R122" s="290">
        <v>0</v>
      </c>
      <c r="S122" s="110">
        <v>0</v>
      </c>
      <c r="T122" s="110">
        <v>0</v>
      </c>
      <c r="U122" s="110">
        <v>0</v>
      </c>
      <c r="V122" s="110">
        <v>0</v>
      </c>
      <c r="W122" s="110">
        <v>0</v>
      </c>
      <c r="X122" s="110">
        <v>0</v>
      </c>
      <c r="Y122" s="110">
        <v>0</v>
      </c>
      <c r="Z122" s="110">
        <v>0</v>
      </c>
      <c r="AA122" s="110">
        <v>0</v>
      </c>
      <c r="AB122" s="110">
        <v>0</v>
      </c>
      <c r="AC122" s="110">
        <v>0</v>
      </c>
    </row>
    <row r="123" spans="1:29" ht="24">
      <c r="A123" s="202">
        <v>30484182</v>
      </c>
      <c r="B123" s="112" t="s">
        <v>303</v>
      </c>
      <c r="C123" s="254" t="s">
        <v>30</v>
      </c>
      <c r="D123" s="252"/>
      <c r="E123" s="218" t="s">
        <v>148</v>
      </c>
      <c r="F123" s="134" t="s">
        <v>335</v>
      </c>
      <c r="G123" s="112" t="s">
        <v>88</v>
      </c>
      <c r="H123" s="112" t="s">
        <v>225</v>
      </c>
      <c r="I123" s="112" t="s">
        <v>151</v>
      </c>
      <c r="J123" s="111">
        <v>2017</v>
      </c>
      <c r="K123" s="112">
        <v>9017</v>
      </c>
      <c r="L123" s="134">
        <v>547553</v>
      </c>
      <c r="M123" s="112" t="s">
        <v>194</v>
      </c>
      <c r="N123" s="206" t="str">
        <f>_xlfn.XLOOKUP(A123,[1]CONSOLIDADO!$G:$G,[1]CONSOLIDADO!$Q:$Q,"")</f>
        <v>EN CONSULTA MIDESOYF</v>
      </c>
      <c r="O123" s="299">
        <v>16000</v>
      </c>
      <c r="P123" s="287">
        <v>0</v>
      </c>
      <c r="Q123" s="300">
        <v>0</v>
      </c>
      <c r="R123" s="290">
        <v>0</v>
      </c>
      <c r="S123" s="110">
        <v>0</v>
      </c>
      <c r="T123" s="110">
        <v>0</v>
      </c>
      <c r="U123" s="110">
        <v>0</v>
      </c>
      <c r="V123" s="110">
        <v>0</v>
      </c>
      <c r="W123" s="110">
        <v>0</v>
      </c>
      <c r="X123" s="110">
        <v>0</v>
      </c>
      <c r="Y123" s="110">
        <v>0</v>
      </c>
      <c r="Z123" s="110">
        <v>0</v>
      </c>
      <c r="AA123" s="110">
        <v>0</v>
      </c>
      <c r="AB123" s="110">
        <v>0</v>
      </c>
      <c r="AC123" s="110">
        <v>0</v>
      </c>
    </row>
    <row r="124" spans="1:29" ht="36">
      <c r="A124" s="202">
        <v>30124440</v>
      </c>
      <c r="B124" s="112" t="s">
        <v>303</v>
      </c>
      <c r="C124" s="254" t="s">
        <v>30</v>
      </c>
      <c r="D124" s="252"/>
      <c r="E124" s="218" t="s">
        <v>306</v>
      </c>
      <c r="F124" s="134" t="s">
        <v>336</v>
      </c>
      <c r="G124" s="112" t="s">
        <v>79</v>
      </c>
      <c r="H124" s="112" t="s">
        <v>324</v>
      </c>
      <c r="I124" s="112" t="s">
        <v>151</v>
      </c>
      <c r="J124" s="111">
        <v>2018</v>
      </c>
      <c r="K124" s="112">
        <v>9636</v>
      </c>
      <c r="L124" s="134">
        <v>82682</v>
      </c>
      <c r="M124" s="112" t="s">
        <v>178</v>
      </c>
      <c r="N124" s="206" t="str">
        <f>_xlfn.XLOOKUP(A124,[1]CONSOLIDADO!$G:$G,[1]CONSOLIDADO!$Q:$Q,"")</f>
        <v>EJECUCIÓN</v>
      </c>
      <c r="O124" s="299" t="s">
        <v>311</v>
      </c>
      <c r="P124" s="287">
        <v>7640</v>
      </c>
      <c r="Q124" s="300">
        <v>0</v>
      </c>
      <c r="R124" s="290">
        <v>0</v>
      </c>
      <c r="S124" s="110">
        <v>0</v>
      </c>
      <c r="T124" s="110">
        <v>0</v>
      </c>
      <c r="U124" s="110">
        <v>0</v>
      </c>
      <c r="V124" s="110">
        <v>0</v>
      </c>
      <c r="W124" s="110">
        <v>0</v>
      </c>
      <c r="X124" s="110">
        <v>0</v>
      </c>
      <c r="Y124" s="110">
        <v>0</v>
      </c>
      <c r="Z124" s="110">
        <v>0</v>
      </c>
      <c r="AA124" s="110">
        <v>0</v>
      </c>
      <c r="AB124" s="110">
        <v>0</v>
      </c>
      <c r="AC124" s="110">
        <v>0</v>
      </c>
    </row>
    <row r="125" spans="1:29" ht="36">
      <c r="A125" s="111">
        <v>30147622</v>
      </c>
      <c r="B125" s="111" t="s">
        <v>303</v>
      </c>
      <c r="C125" s="113" t="s">
        <v>30</v>
      </c>
      <c r="D125" s="328"/>
      <c r="E125" s="218" t="s">
        <v>148</v>
      </c>
      <c r="F125" s="134" t="s">
        <v>337</v>
      </c>
      <c r="G125" s="112" t="s">
        <v>79</v>
      </c>
      <c r="H125" s="112" t="s">
        <v>324</v>
      </c>
      <c r="I125" s="112" t="s">
        <v>151</v>
      </c>
      <c r="J125" s="111">
        <v>2018</v>
      </c>
      <c r="K125" s="112">
        <v>9636</v>
      </c>
      <c r="L125" s="112">
        <v>1802733</v>
      </c>
      <c r="M125" s="112" t="s">
        <v>178</v>
      </c>
      <c r="N125" s="206" t="str">
        <f>_xlfn.XLOOKUP(A125,[1]CONSOLIDADO!$G:$G,[1]CONSOLIDADO!$Q:$Q,"")</f>
        <v>LICITACIÓN</v>
      </c>
      <c r="O125" s="299">
        <v>328532</v>
      </c>
      <c r="P125" s="287">
        <v>227000</v>
      </c>
      <c r="Q125" s="300">
        <v>0</v>
      </c>
      <c r="R125" s="290">
        <v>0</v>
      </c>
      <c r="S125" s="110">
        <v>0</v>
      </c>
      <c r="T125" s="110">
        <v>0</v>
      </c>
      <c r="U125" s="110">
        <v>0</v>
      </c>
      <c r="V125" s="110">
        <v>0</v>
      </c>
      <c r="W125" s="110">
        <v>0</v>
      </c>
      <c r="X125" s="110">
        <v>0</v>
      </c>
      <c r="Y125" s="110">
        <v>0</v>
      </c>
      <c r="Z125" s="110">
        <v>0</v>
      </c>
      <c r="AA125" s="110">
        <v>0</v>
      </c>
      <c r="AB125" s="110">
        <v>0</v>
      </c>
      <c r="AC125" s="110">
        <v>0</v>
      </c>
    </row>
    <row r="126" spans="1:29" ht="24">
      <c r="A126" s="347">
        <v>40006352</v>
      </c>
      <c r="B126" s="111" t="s">
        <v>303</v>
      </c>
      <c r="C126" s="113" t="s">
        <v>30</v>
      </c>
      <c r="D126" s="112"/>
      <c r="E126" s="218" t="s">
        <v>148</v>
      </c>
      <c r="F126" s="134" t="s">
        <v>338</v>
      </c>
      <c r="G126" s="112" t="s">
        <v>89</v>
      </c>
      <c r="H126" s="112" t="s">
        <v>154</v>
      </c>
      <c r="I126" s="112" t="s">
        <v>151</v>
      </c>
      <c r="J126" s="111">
        <v>2018</v>
      </c>
      <c r="K126" s="112">
        <v>9636</v>
      </c>
      <c r="L126" s="112">
        <v>1744116</v>
      </c>
      <c r="M126" s="112" t="s">
        <v>192</v>
      </c>
      <c r="N126" s="206" t="str">
        <f>_xlfn.XLOOKUP(A126,[1]CONSOLIDADO!$G:$G,[1]CONSOLIDADO!$Q:$Q,"")</f>
        <v>EJECUCIÓN</v>
      </c>
      <c r="O126" s="299">
        <v>203709</v>
      </c>
      <c r="P126" s="287">
        <v>226506</v>
      </c>
      <c r="Q126" s="300">
        <v>33257.508000000002</v>
      </c>
      <c r="R126" s="290">
        <v>0</v>
      </c>
      <c r="S126" s="110">
        <v>0</v>
      </c>
      <c r="T126" s="110">
        <v>30894.405999999999</v>
      </c>
      <c r="U126" s="110">
        <v>2363.1019999999999</v>
      </c>
      <c r="V126" s="110">
        <v>0</v>
      </c>
      <c r="W126" s="110">
        <v>0</v>
      </c>
      <c r="X126" s="110">
        <v>0</v>
      </c>
      <c r="Y126" s="110">
        <v>0</v>
      </c>
      <c r="Z126" s="110">
        <v>0</v>
      </c>
      <c r="AA126" s="110">
        <v>0</v>
      </c>
      <c r="AB126" s="110">
        <v>0</v>
      </c>
      <c r="AC126" s="110">
        <v>0</v>
      </c>
    </row>
    <row r="127" spans="1:29" ht="36">
      <c r="A127" s="111">
        <v>30149176</v>
      </c>
      <c r="B127" s="111" t="s">
        <v>303</v>
      </c>
      <c r="C127" s="113" t="s">
        <v>30</v>
      </c>
      <c r="D127" s="112"/>
      <c r="E127" s="218" t="s">
        <v>148</v>
      </c>
      <c r="F127" s="134" t="s">
        <v>339</v>
      </c>
      <c r="G127" s="112" t="s">
        <v>81</v>
      </c>
      <c r="H127" s="112" t="s">
        <v>261</v>
      </c>
      <c r="I127" s="112" t="s">
        <v>151</v>
      </c>
      <c r="J127" s="111">
        <v>2018</v>
      </c>
      <c r="K127" s="112">
        <v>9772</v>
      </c>
      <c r="L127" s="112">
        <v>3233850</v>
      </c>
      <c r="M127" s="112" t="s">
        <v>340</v>
      </c>
      <c r="N127" s="206" t="str">
        <f>_xlfn.XLOOKUP(A127,[1]CONSOLIDADO!$G:$G,[1]CONSOLIDADO!$Q:$Q,"")</f>
        <v>EJECUCIÓN</v>
      </c>
      <c r="O127" s="299">
        <v>81523</v>
      </c>
      <c r="P127" s="287">
        <v>56205</v>
      </c>
      <c r="Q127" s="300">
        <v>0</v>
      </c>
      <c r="R127" s="290">
        <v>0</v>
      </c>
      <c r="S127" s="110">
        <v>0</v>
      </c>
      <c r="T127" s="110">
        <v>0</v>
      </c>
      <c r="U127" s="110">
        <v>0</v>
      </c>
      <c r="V127" s="110">
        <v>0</v>
      </c>
      <c r="W127" s="110">
        <v>0</v>
      </c>
      <c r="X127" s="110">
        <v>0</v>
      </c>
      <c r="Y127" s="110">
        <v>0</v>
      </c>
      <c r="Z127" s="110">
        <v>0</v>
      </c>
      <c r="AA127" s="110">
        <v>0</v>
      </c>
      <c r="AB127" s="110">
        <v>0</v>
      </c>
      <c r="AC127" s="110">
        <v>0</v>
      </c>
    </row>
    <row r="128" spans="1:29" ht="24">
      <c r="A128" s="202">
        <v>40003156</v>
      </c>
      <c r="B128" s="112" t="s">
        <v>303</v>
      </c>
      <c r="C128" s="113" t="s">
        <v>30</v>
      </c>
      <c r="D128" s="113"/>
      <c r="E128" s="218" t="s">
        <v>306</v>
      </c>
      <c r="F128" s="134" t="s">
        <v>341</v>
      </c>
      <c r="G128" s="112" t="s">
        <v>80</v>
      </c>
      <c r="H128" s="112" t="s">
        <v>150</v>
      </c>
      <c r="I128" s="112" t="s">
        <v>151</v>
      </c>
      <c r="J128" s="111">
        <v>2019</v>
      </c>
      <c r="K128" s="112">
        <v>9830</v>
      </c>
      <c r="L128" s="134">
        <v>104751</v>
      </c>
      <c r="M128" s="112" t="s">
        <v>188</v>
      </c>
      <c r="N128" s="206" t="str">
        <f>_xlfn.XLOOKUP(A128,[1]CONSOLIDADO!$G:$G,[1]CONSOLIDADO!$Q:$Q,"")</f>
        <v>EJECUCIÓN</v>
      </c>
      <c r="O128" s="299">
        <v>42559</v>
      </c>
      <c r="P128" s="287">
        <v>34000</v>
      </c>
      <c r="Q128" s="300">
        <v>0</v>
      </c>
      <c r="R128" s="290">
        <v>0</v>
      </c>
      <c r="S128" s="110">
        <v>0</v>
      </c>
      <c r="T128" s="110">
        <v>0</v>
      </c>
      <c r="U128" s="110">
        <v>0</v>
      </c>
      <c r="V128" s="110">
        <v>0</v>
      </c>
      <c r="W128" s="110">
        <v>0</v>
      </c>
      <c r="X128" s="110">
        <v>0</v>
      </c>
      <c r="Y128" s="110">
        <v>0</v>
      </c>
      <c r="Z128" s="110">
        <v>0</v>
      </c>
      <c r="AA128" s="110">
        <v>0</v>
      </c>
      <c r="AB128" s="110">
        <v>0</v>
      </c>
      <c r="AC128" s="110">
        <v>0</v>
      </c>
    </row>
    <row r="129" spans="1:29" ht="24">
      <c r="A129" s="346">
        <v>30176022</v>
      </c>
      <c r="B129" s="112" t="s">
        <v>303</v>
      </c>
      <c r="C129" s="113" t="s">
        <v>30</v>
      </c>
      <c r="D129" s="113"/>
      <c r="E129" s="218" t="s">
        <v>148</v>
      </c>
      <c r="F129" s="134" t="s">
        <v>342</v>
      </c>
      <c r="G129" s="112" t="s">
        <v>82</v>
      </c>
      <c r="H129" s="112" t="s">
        <v>221</v>
      </c>
      <c r="I129" s="112" t="s">
        <v>151</v>
      </c>
      <c r="J129" s="111">
        <v>2019</v>
      </c>
      <c r="K129" s="112">
        <v>10023</v>
      </c>
      <c r="L129" s="134">
        <v>932009</v>
      </c>
      <c r="M129" s="112" t="s">
        <v>222</v>
      </c>
      <c r="N129" s="206" t="str">
        <f>_xlfn.XLOOKUP(A129,[1]CONSOLIDADO!$G:$G,[1]CONSOLIDADO!$Q:$Q,"")</f>
        <v>EJECUCIÓN</v>
      </c>
      <c r="O129" s="299">
        <v>203876</v>
      </c>
      <c r="P129" s="287">
        <v>282500</v>
      </c>
      <c r="Q129" s="300">
        <v>21975.506999999998</v>
      </c>
      <c r="R129" s="290">
        <v>0</v>
      </c>
      <c r="S129" s="110">
        <v>0</v>
      </c>
      <c r="T129" s="110">
        <v>21808.906999999999</v>
      </c>
      <c r="U129" s="110">
        <v>166.6</v>
      </c>
      <c r="V129" s="110">
        <v>0</v>
      </c>
      <c r="W129" s="110">
        <v>0</v>
      </c>
      <c r="X129" s="110">
        <v>0</v>
      </c>
      <c r="Y129" s="110">
        <v>0</v>
      </c>
      <c r="Z129" s="110">
        <v>0</v>
      </c>
      <c r="AA129" s="110">
        <v>0</v>
      </c>
      <c r="AB129" s="110">
        <v>0</v>
      </c>
      <c r="AC129" s="110">
        <v>0</v>
      </c>
    </row>
    <row r="130" spans="1:29" ht="48">
      <c r="A130" s="202">
        <v>40013536</v>
      </c>
      <c r="B130" s="112" t="s">
        <v>303</v>
      </c>
      <c r="C130" s="113" t="s">
        <v>30</v>
      </c>
      <c r="D130" s="113"/>
      <c r="E130" s="218" t="s">
        <v>148</v>
      </c>
      <c r="F130" s="134" t="s">
        <v>343</v>
      </c>
      <c r="G130" s="112" t="s">
        <v>80</v>
      </c>
      <c r="H130" s="112" t="s">
        <v>154</v>
      </c>
      <c r="I130" s="112" t="s">
        <v>151</v>
      </c>
      <c r="J130" s="111">
        <v>2019</v>
      </c>
      <c r="K130" s="112">
        <v>10343</v>
      </c>
      <c r="L130" s="134">
        <v>1923090</v>
      </c>
      <c r="M130" s="112" t="s">
        <v>344</v>
      </c>
      <c r="N130" s="206" t="str">
        <f>_xlfn.XLOOKUP(A130,[1]CONSOLIDADO!$G:$G,[1]CONSOLIDADO!$Q:$Q,"")</f>
        <v>LICITACIÓN</v>
      </c>
      <c r="O130" s="299">
        <v>295000</v>
      </c>
      <c r="P130" s="287">
        <v>217714</v>
      </c>
      <c r="Q130" s="300">
        <v>0</v>
      </c>
      <c r="R130" s="290">
        <v>0</v>
      </c>
      <c r="S130" s="110">
        <v>0</v>
      </c>
      <c r="T130" s="110">
        <v>0</v>
      </c>
      <c r="U130" s="110">
        <v>0</v>
      </c>
      <c r="V130" s="110">
        <v>0</v>
      </c>
      <c r="W130" s="110">
        <v>0</v>
      </c>
      <c r="X130" s="110">
        <v>0</v>
      </c>
      <c r="Y130" s="110">
        <v>0</v>
      </c>
      <c r="Z130" s="110">
        <v>0</v>
      </c>
      <c r="AA130" s="110">
        <v>0</v>
      </c>
      <c r="AB130" s="110">
        <v>0</v>
      </c>
      <c r="AC130" s="110">
        <v>0</v>
      </c>
    </row>
    <row r="131" spans="1:29" ht="36">
      <c r="A131" s="202">
        <v>40012802</v>
      </c>
      <c r="B131" s="112" t="s">
        <v>303</v>
      </c>
      <c r="C131" s="113" t="s">
        <v>30</v>
      </c>
      <c r="D131" s="113"/>
      <c r="E131" s="218" t="s">
        <v>148</v>
      </c>
      <c r="F131" s="134" t="s">
        <v>345</v>
      </c>
      <c r="G131" s="112" t="s">
        <v>90</v>
      </c>
      <c r="H131" s="112" t="s">
        <v>326</v>
      </c>
      <c r="I131" s="112" t="s">
        <v>151</v>
      </c>
      <c r="J131" s="111">
        <v>2019</v>
      </c>
      <c r="K131" s="112">
        <v>10023</v>
      </c>
      <c r="L131" s="134">
        <v>1795456</v>
      </c>
      <c r="M131" s="112" t="s">
        <v>198</v>
      </c>
      <c r="N131" s="206" t="str">
        <f>_xlfn.XLOOKUP(A131,[1]CONSOLIDADO!$G:$G,[1]CONSOLIDADO!$Q:$Q,"")</f>
        <v>RECEPCIÓN DEFINITIVA</v>
      </c>
      <c r="O131" s="299">
        <v>17000</v>
      </c>
      <c r="P131" s="287">
        <v>0</v>
      </c>
      <c r="Q131" s="300">
        <v>0</v>
      </c>
      <c r="R131" s="290">
        <v>0</v>
      </c>
      <c r="S131" s="110">
        <v>0</v>
      </c>
      <c r="T131" s="110">
        <v>0</v>
      </c>
      <c r="U131" s="110">
        <v>0</v>
      </c>
      <c r="V131" s="110">
        <v>0</v>
      </c>
      <c r="W131" s="110">
        <v>0</v>
      </c>
      <c r="X131" s="110">
        <v>0</v>
      </c>
      <c r="Y131" s="110">
        <v>0</v>
      </c>
      <c r="Z131" s="110">
        <v>0</v>
      </c>
      <c r="AA131" s="110">
        <v>0</v>
      </c>
      <c r="AB131" s="110">
        <v>0</v>
      </c>
      <c r="AC131" s="110">
        <v>0</v>
      </c>
    </row>
    <row r="132" spans="1:29" ht="24">
      <c r="A132" s="346">
        <v>30064663</v>
      </c>
      <c r="B132" s="112" t="s">
        <v>303</v>
      </c>
      <c r="C132" s="113" t="s">
        <v>30</v>
      </c>
      <c r="D132" s="252"/>
      <c r="E132" s="218" t="s">
        <v>148</v>
      </c>
      <c r="F132" s="134" t="s">
        <v>346</v>
      </c>
      <c r="G132" s="112" t="s">
        <v>88</v>
      </c>
      <c r="H132" s="112" t="s">
        <v>154</v>
      </c>
      <c r="I132" s="112" t="s">
        <v>151</v>
      </c>
      <c r="J132" s="111">
        <v>2021</v>
      </c>
      <c r="K132" s="112">
        <v>11216</v>
      </c>
      <c r="L132" s="134">
        <v>9131052</v>
      </c>
      <c r="M132" s="112" t="s">
        <v>194</v>
      </c>
      <c r="N132" s="206" t="str">
        <f>_xlfn.XLOOKUP(A132,[1]CONSOLIDADO!$G:$G,[1]CONSOLIDADO!$Q:$Q,"")</f>
        <v>EJECUCIÓN</v>
      </c>
      <c r="O132" s="299">
        <v>759850</v>
      </c>
      <c r="P132" s="287">
        <v>1119616</v>
      </c>
      <c r="Q132" s="300">
        <v>257282.12900000002</v>
      </c>
      <c r="R132" s="290">
        <v>0</v>
      </c>
      <c r="S132" s="110">
        <v>0</v>
      </c>
      <c r="T132" s="110">
        <v>188141.81400000001</v>
      </c>
      <c r="U132" s="110">
        <v>69140.315000000002</v>
      </c>
      <c r="V132" s="110">
        <v>0</v>
      </c>
      <c r="W132" s="110">
        <v>0</v>
      </c>
      <c r="X132" s="110">
        <v>0</v>
      </c>
      <c r="Y132" s="110">
        <v>0</v>
      </c>
      <c r="Z132" s="110">
        <v>0</v>
      </c>
      <c r="AA132" s="110">
        <v>0</v>
      </c>
      <c r="AB132" s="110">
        <v>0</v>
      </c>
      <c r="AC132" s="110">
        <v>0</v>
      </c>
    </row>
    <row r="133" spans="1:29" ht="36">
      <c r="A133" s="202">
        <v>30091815</v>
      </c>
      <c r="B133" s="112" t="s">
        <v>303</v>
      </c>
      <c r="C133" s="254" t="s">
        <v>30</v>
      </c>
      <c r="D133" s="252"/>
      <c r="E133" s="218" t="s">
        <v>148</v>
      </c>
      <c r="F133" s="134" t="s">
        <v>347</v>
      </c>
      <c r="G133" s="112" t="s">
        <v>87</v>
      </c>
      <c r="H133" s="112" t="s">
        <v>324</v>
      </c>
      <c r="I133" s="112" t="s">
        <v>151</v>
      </c>
      <c r="J133" s="111">
        <v>2021</v>
      </c>
      <c r="K133" s="112">
        <v>11216</v>
      </c>
      <c r="L133" s="134">
        <v>5646812</v>
      </c>
      <c r="M133" s="112" t="s">
        <v>182</v>
      </c>
      <c r="N133" s="206" t="str">
        <f>_xlfn.XLOOKUP(A133,[1]CONSOLIDADO!$G:$G,[1]CONSOLIDADO!$Q:$Q,"")</f>
        <v>EJECUCIÓN</v>
      </c>
      <c r="O133" s="299">
        <v>750000</v>
      </c>
      <c r="P133" s="287">
        <v>927235</v>
      </c>
      <c r="Q133" s="300">
        <v>130141.118</v>
      </c>
      <c r="R133" s="290">
        <v>0</v>
      </c>
      <c r="S133" s="110">
        <v>0</v>
      </c>
      <c r="T133" s="110">
        <v>130141.118</v>
      </c>
      <c r="U133" s="110">
        <v>0</v>
      </c>
      <c r="V133" s="110">
        <v>0</v>
      </c>
      <c r="W133" s="110">
        <v>0</v>
      </c>
      <c r="X133" s="110">
        <v>0</v>
      </c>
      <c r="Y133" s="110">
        <v>0</v>
      </c>
      <c r="Z133" s="110">
        <v>0</v>
      </c>
      <c r="AA133" s="110">
        <v>0</v>
      </c>
      <c r="AB133" s="110">
        <v>0</v>
      </c>
      <c r="AC133" s="110">
        <v>0</v>
      </c>
    </row>
    <row r="134" spans="1:29" ht="24">
      <c r="A134" s="202">
        <v>30484186</v>
      </c>
      <c r="B134" s="112" t="s">
        <v>303</v>
      </c>
      <c r="C134" s="254" t="s">
        <v>30</v>
      </c>
      <c r="D134" s="252"/>
      <c r="E134" s="218" t="s">
        <v>348</v>
      </c>
      <c r="F134" s="134" t="s">
        <v>349</v>
      </c>
      <c r="G134" s="112" t="s">
        <v>89</v>
      </c>
      <c r="H134" s="112" t="s">
        <v>157</v>
      </c>
      <c r="I134" s="112" t="s">
        <v>151</v>
      </c>
      <c r="J134" s="111">
        <v>2020</v>
      </c>
      <c r="K134" s="112">
        <v>10766</v>
      </c>
      <c r="L134" s="134">
        <v>81978</v>
      </c>
      <c r="M134" s="112" t="s">
        <v>192</v>
      </c>
      <c r="N134" s="206" t="str">
        <f>_xlfn.XLOOKUP(A134,[1]CONSOLIDADO!$G:$G,[1]CONSOLIDADO!$Q:$Q,"")</f>
        <v>LIQUIDACION ANTICIPADA</v>
      </c>
      <c r="O134" s="299" t="s">
        <v>311</v>
      </c>
      <c r="P134" s="287">
        <v>0</v>
      </c>
      <c r="Q134" s="300">
        <v>0</v>
      </c>
      <c r="R134" s="290">
        <v>0</v>
      </c>
      <c r="S134" s="110">
        <v>0</v>
      </c>
      <c r="T134" s="110">
        <v>0</v>
      </c>
      <c r="U134" s="110">
        <v>0</v>
      </c>
      <c r="V134" s="110">
        <v>0</v>
      </c>
      <c r="W134" s="110">
        <v>0</v>
      </c>
      <c r="X134" s="110">
        <v>0</v>
      </c>
      <c r="Y134" s="110">
        <v>0</v>
      </c>
      <c r="Z134" s="110">
        <v>0</v>
      </c>
      <c r="AA134" s="110">
        <v>0</v>
      </c>
      <c r="AB134" s="110">
        <v>0</v>
      </c>
      <c r="AC134" s="110">
        <v>0</v>
      </c>
    </row>
    <row r="135" spans="1:29" ht="36">
      <c r="A135" s="202">
        <v>40009344</v>
      </c>
      <c r="B135" s="112" t="s">
        <v>303</v>
      </c>
      <c r="C135" s="254" t="s">
        <v>30</v>
      </c>
      <c r="D135" s="252"/>
      <c r="E135" s="218" t="s">
        <v>148</v>
      </c>
      <c r="F135" s="134" t="s">
        <v>350</v>
      </c>
      <c r="G135" s="112" t="s">
        <v>87</v>
      </c>
      <c r="H135" s="112" t="s">
        <v>154</v>
      </c>
      <c r="I135" s="112" t="s">
        <v>151</v>
      </c>
      <c r="J135" s="111">
        <v>2019</v>
      </c>
      <c r="K135" s="112">
        <v>9830</v>
      </c>
      <c r="L135" s="134">
        <v>823842.71200000006</v>
      </c>
      <c r="M135" s="112" t="s">
        <v>182</v>
      </c>
      <c r="N135" s="206" t="str">
        <f>_xlfn.XLOOKUP(A135,[1]CONSOLIDADO!$G:$G,[1]CONSOLIDADO!$Q:$Q,"")</f>
        <v>CONVENIO TOTALMENTE TRAMITADO</v>
      </c>
      <c r="O135" s="299">
        <v>80000</v>
      </c>
      <c r="P135" s="287">
        <v>0</v>
      </c>
      <c r="Q135" s="300">
        <v>0</v>
      </c>
      <c r="R135" s="290">
        <v>0</v>
      </c>
      <c r="S135" s="110">
        <v>0</v>
      </c>
      <c r="T135" s="110">
        <v>0</v>
      </c>
      <c r="U135" s="110">
        <v>0</v>
      </c>
      <c r="V135" s="110">
        <v>0</v>
      </c>
      <c r="W135" s="110">
        <v>0</v>
      </c>
      <c r="X135" s="110">
        <v>0</v>
      </c>
      <c r="Y135" s="110">
        <v>0</v>
      </c>
      <c r="Z135" s="110">
        <v>0</v>
      </c>
      <c r="AA135" s="110">
        <v>0</v>
      </c>
      <c r="AB135" s="110">
        <v>0</v>
      </c>
      <c r="AC135" s="110">
        <v>0</v>
      </c>
    </row>
    <row r="136" spans="1:29" ht="36">
      <c r="A136" s="202">
        <v>40016628</v>
      </c>
      <c r="B136" s="112" t="s">
        <v>303</v>
      </c>
      <c r="C136" s="254" t="s">
        <v>30</v>
      </c>
      <c r="D136" s="252"/>
      <c r="E136" s="218" t="s">
        <v>148</v>
      </c>
      <c r="F136" s="134" t="s">
        <v>351</v>
      </c>
      <c r="G136" s="112" t="s">
        <v>80</v>
      </c>
      <c r="H136" s="112" t="s">
        <v>251</v>
      </c>
      <c r="I136" s="112" t="s">
        <v>151</v>
      </c>
      <c r="J136" s="111">
        <v>2022</v>
      </c>
      <c r="K136" s="112" t="s">
        <v>352</v>
      </c>
      <c r="L136" s="134">
        <v>1727420.054</v>
      </c>
      <c r="M136" s="112" t="s">
        <v>310</v>
      </c>
      <c r="N136" s="206" t="str">
        <f>_xlfn.XLOOKUP(A136,[1]CONSOLIDADO!$G:$G,[1]CONSOLIDADO!$Q:$Q,"")</f>
        <v>CONVENIO TOTALMENTE TRAMITADO</v>
      </c>
      <c r="O136" s="299" t="s">
        <v>311</v>
      </c>
      <c r="P136" s="287">
        <v>0</v>
      </c>
      <c r="Q136" s="300">
        <v>0</v>
      </c>
      <c r="R136" s="290">
        <v>0</v>
      </c>
      <c r="S136" s="110">
        <v>0</v>
      </c>
      <c r="T136" s="110">
        <v>0</v>
      </c>
      <c r="U136" s="110">
        <v>0</v>
      </c>
      <c r="V136" s="110">
        <v>0</v>
      </c>
      <c r="W136" s="110">
        <v>0</v>
      </c>
      <c r="X136" s="110">
        <v>0</v>
      </c>
      <c r="Y136" s="110">
        <v>0</v>
      </c>
      <c r="Z136" s="110">
        <v>0</v>
      </c>
      <c r="AA136" s="110">
        <v>0</v>
      </c>
      <c r="AB136" s="110">
        <v>0</v>
      </c>
      <c r="AC136" s="110">
        <v>0</v>
      </c>
    </row>
    <row r="137" spans="1:29" ht="36">
      <c r="A137" s="202">
        <v>40004196</v>
      </c>
      <c r="B137" s="112" t="s">
        <v>303</v>
      </c>
      <c r="C137" s="254" t="s">
        <v>30</v>
      </c>
      <c r="D137" s="252"/>
      <c r="E137" s="218" t="s">
        <v>148</v>
      </c>
      <c r="F137" s="134" t="s">
        <v>353</v>
      </c>
      <c r="G137" s="112" t="s">
        <v>88</v>
      </c>
      <c r="H137" s="112" t="s">
        <v>326</v>
      </c>
      <c r="I137" s="112" t="s">
        <v>151</v>
      </c>
      <c r="J137" s="111">
        <v>2018</v>
      </c>
      <c r="K137" s="112">
        <v>9636</v>
      </c>
      <c r="L137" s="134">
        <v>3635065</v>
      </c>
      <c r="M137" s="329" t="s">
        <v>194</v>
      </c>
      <c r="N137" s="206" t="str">
        <f>_xlfn.XLOOKUP(A137,[1]CONSOLIDADO!$G:$G,[1]CONSOLIDADO!$Q:$Q,"")</f>
        <v>LICITACIÓN</v>
      </c>
      <c r="O137" s="299">
        <v>62299</v>
      </c>
      <c r="P137" s="287">
        <v>95158</v>
      </c>
      <c r="Q137" s="300">
        <v>0</v>
      </c>
      <c r="R137" s="290">
        <v>0</v>
      </c>
      <c r="S137" s="110">
        <v>0</v>
      </c>
      <c r="T137" s="110">
        <v>0</v>
      </c>
      <c r="U137" s="110">
        <v>0</v>
      </c>
      <c r="V137" s="110">
        <v>0</v>
      </c>
      <c r="W137" s="110">
        <v>0</v>
      </c>
      <c r="X137" s="110">
        <v>0</v>
      </c>
      <c r="Y137" s="110">
        <v>0</v>
      </c>
      <c r="Z137" s="110">
        <v>0</v>
      </c>
      <c r="AA137" s="110">
        <v>0</v>
      </c>
      <c r="AB137" s="110">
        <v>0</v>
      </c>
      <c r="AC137" s="110">
        <v>0</v>
      </c>
    </row>
    <row r="138" spans="1:29" ht="48">
      <c r="A138" s="202">
        <v>40004434</v>
      </c>
      <c r="B138" s="112" t="s">
        <v>303</v>
      </c>
      <c r="C138" s="254" t="s">
        <v>30</v>
      </c>
      <c r="D138" s="252"/>
      <c r="E138" s="218" t="s">
        <v>148</v>
      </c>
      <c r="F138" s="134" t="s">
        <v>354</v>
      </c>
      <c r="G138" s="112" t="s">
        <v>88</v>
      </c>
      <c r="H138" s="112" t="s">
        <v>326</v>
      </c>
      <c r="I138" s="112" t="s">
        <v>151</v>
      </c>
      <c r="J138" s="111">
        <v>2018</v>
      </c>
      <c r="K138" s="112">
        <v>9636</v>
      </c>
      <c r="L138" s="134">
        <v>4386942</v>
      </c>
      <c r="M138" s="329" t="s">
        <v>355</v>
      </c>
      <c r="N138" s="206" t="str">
        <f>_xlfn.XLOOKUP(A138,[1]CONSOLIDADO!$G:$G,[1]CONSOLIDADO!$Q:$Q,"")</f>
        <v>EJECUCIÓN</v>
      </c>
      <c r="O138" s="299">
        <v>361328</v>
      </c>
      <c r="P138" s="287">
        <v>193822</v>
      </c>
      <c r="Q138" s="300">
        <v>90000.036999999997</v>
      </c>
      <c r="R138" s="290">
        <v>0</v>
      </c>
      <c r="S138" s="110">
        <v>0</v>
      </c>
      <c r="T138" s="110">
        <v>90000.036999999997</v>
      </c>
      <c r="U138" s="110">
        <v>0</v>
      </c>
      <c r="V138" s="110">
        <v>0</v>
      </c>
      <c r="W138" s="110">
        <v>0</v>
      </c>
      <c r="X138" s="110">
        <v>0</v>
      </c>
      <c r="Y138" s="110">
        <v>0</v>
      </c>
      <c r="Z138" s="110">
        <v>0</v>
      </c>
      <c r="AA138" s="110">
        <v>0</v>
      </c>
      <c r="AB138" s="110">
        <v>0</v>
      </c>
      <c r="AC138" s="110">
        <v>0</v>
      </c>
    </row>
    <row r="139" spans="1:29" ht="48">
      <c r="A139" s="202">
        <v>30140173</v>
      </c>
      <c r="B139" s="112" t="s">
        <v>303</v>
      </c>
      <c r="C139" s="254" t="s">
        <v>30</v>
      </c>
      <c r="D139" s="252"/>
      <c r="E139" s="218" t="s">
        <v>148</v>
      </c>
      <c r="F139" s="134" t="s">
        <v>356</v>
      </c>
      <c r="G139" s="112" t="s">
        <v>94</v>
      </c>
      <c r="H139" s="112" t="s">
        <v>326</v>
      </c>
      <c r="I139" s="112" t="s">
        <v>151</v>
      </c>
      <c r="J139" s="111">
        <v>2019</v>
      </c>
      <c r="K139" s="112">
        <v>10369</v>
      </c>
      <c r="L139" s="134">
        <v>14934765</v>
      </c>
      <c r="M139" s="329" t="s">
        <v>357</v>
      </c>
      <c r="N139" s="206" t="str">
        <f>_xlfn.XLOOKUP(A139,[1]CONSOLIDADO!$G:$G,[1]CONSOLIDADO!$Q:$Q,"")</f>
        <v>EJECUCIÓN</v>
      </c>
      <c r="O139" s="299">
        <v>395082</v>
      </c>
      <c r="P139" s="287">
        <v>80000</v>
      </c>
      <c r="Q139" s="300">
        <v>0</v>
      </c>
      <c r="R139" s="290">
        <v>0</v>
      </c>
      <c r="S139" s="110">
        <v>0</v>
      </c>
      <c r="T139" s="110">
        <v>0</v>
      </c>
      <c r="U139" s="110">
        <v>0</v>
      </c>
      <c r="V139" s="110">
        <v>0</v>
      </c>
      <c r="W139" s="110">
        <v>0</v>
      </c>
      <c r="X139" s="110">
        <v>0</v>
      </c>
      <c r="Y139" s="110">
        <v>0</v>
      </c>
      <c r="Z139" s="110">
        <v>0</v>
      </c>
      <c r="AA139" s="110">
        <v>0</v>
      </c>
      <c r="AB139" s="110">
        <v>0</v>
      </c>
      <c r="AC139" s="110">
        <v>0</v>
      </c>
    </row>
    <row r="140" spans="1:29" ht="24">
      <c r="A140" s="202">
        <v>30001033</v>
      </c>
      <c r="B140" s="112" t="s">
        <v>303</v>
      </c>
      <c r="C140" s="254" t="s">
        <v>30</v>
      </c>
      <c r="D140" s="252"/>
      <c r="E140" s="218" t="s">
        <v>148</v>
      </c>
      <c r="F140" s="112" t="s">
        <v>358</v>
      </c>
      <c r="G140" s="112" t="s">
        <v>81</v>
      </c>
      <c r="H140" s="112" t="s">
        <v>221</v>
      </c>
      <c r="I140" s="112" t="s">
        <v>151</v>
      </c>
      <c r="J140" s="111">
        <v>2023</v>
      </c>
      <c r="K140" s="112">
        <v>13505</v>
      </c>
      <c r="L140" s="134">
        <v>1632179</v>
      </c>
      <c r="M140" s="329" t="s">
        <v>266</v>
      </c>
      <c r="N140" s="206" t="str">
        <f>_xlfn.XLOOKUP(A140,[1]CONSOLIDADO!$G:$G,[1]CONSOLIDADO!$Q:$Q,"")</f>
        <v>CONVENIO EN TRÁMITE</v>
      </c>
      <c r="O140" s="299">
        <v>230000</v>
      </c>
      <c r="P140" s="287">
        <v>71928</v>
      </c>
      <c r="Q140" s="300">
        <v>0</v>
      </c>
      <c r="R140" s="290">
        <v>0</v>
      </c>
      <c r="S140" s="110">
        <v>0</v>
      </c>
      <c r="T140" s="110">
        <v>0</v>
      </c>
      <c r="U140" s="110">
        <v>0</v>
      </c>
      <c r="V140" s="110">
        <v>0</v>
      </c>
      <c r="W140" s="110">
        <v>0</v>
      </c>
      <c r="X140" s="110">
        <v>0</v>
      </c>
      <c r="Y140" s="110">
        <v>0</v>
      </c>
      <c r="Z140" s="110">
        <v>0</v>
      </c>
      <c r="AA140" s="110">
        <v>0</v>
      </c>
      <c r="AB140" s="110">
        <v>0</v>
      </c>
      <c r="AC140" s="110">
        <v>0</v>
      </c>
    </row>
    <row r="141" spans="1:29" ht="24">
      <c r="A141" s="202">
        <v>30072951</v>
      </c>
      <c r="B141" s="112" t="s">
        <v>303</v>
      </c>
      <c r="C141" s="254" t="s">
        <v>30</v>
      </c>
      <c r="D141" s="252"/>
      <c r="E141" s="218" t="s">
        <v>148</v>
      </c>
      <c r="F141" s="112" t="s">
        <v>359</v>
      </c>
      <c r="G141" s="112" t="s">
        <v>95</v>
      </c>
      <c r="H141" s="112" t="s">
        <v>221</v>
      </c>
      <c r="I141" s="112" t="s">
        <v>151</v>
      </c>
      <c r="J141" s="111">
        <v>2019</v>
      </c>
      <c r="K141" s="112">
        <v>10369</v>
      </c>
      <c r="L141" s="134">
        <v>1039688.844</v>
      </c>
      <c r="M141" s="218" t="s">
        <v>222</v>
      </c>
      <c r="N141" s="206" t="str">
        <f>_xlfn.XLOOKUP(A141,[1]CONSOLIDADO!$G:$G,[1]CONSOLIDADO!$Q:$Q,"")</f>
        <v>CONVENIO EN TRÁMITE</v>
      </c>
      <c r="O141" s="299">
        <v>339770</v>
      </c>
      <c r="P141" s="287">
        <v>0</v>
      </c>
      <c r="Q141" s="300">
        <v>0</v>
      </c>
      <c r="R141" s="290">
        <v>0</v>
      </c>
      <c r="S141" s="110">
        <v>0</v>
      </c>
      <c r="T141" s="110">
        <v>0</v>
      </c>
      <c r="U141" s="110">
        <v>0</v>
      </c>
      <c r="V141" s="110">
        <v>0</v>
      </c>
      <c r="W141" s="110">
        <v>0</v>
      </c>
      <c r="X141" s="110">
        <v>0</v>
      </c>
      <c r="Y141" s="110">
        <v>0</v>
      </c>
      <c r="Z141" s="110">
        <v>0</v>
      </c>
      <c r="AA141" s="110">
        <v>0</v>
      </c>
      <c r="AB141" s="110">
        <v>0</v>
      </c>
      <c r="AC141" s="110">
        <v>0</v>
      </c>
    </row>
    <row r="142" spans="1:29" ht="24">
      <c r="A142" s="202">
        <v>30082130</v>
      </c>
      <c r="B142" s="112" t="s">
        <v>303</v>
      </c>
      <c r="C142" s="254" t="s">
        <v>30</v>
      </c>
      <c r="D142" s="252"/>
      <c r="E142" s="218" t="s">
        <v>148</v>
      </c>
      <c r="F142" s="134" t="s">
        <v>360</v>
      </c>
      <c r="G142" s="112" t="s">
        <v>91</v>
      </c>
      <c r="H142" s="112" t="s">
        <v>225</v>
      </c>
      <c r="I142" s="112" t="s">
        <v>151</v>
      </c>
      <c r="J142" s="111">
        <v>2019</v>
      </c>
      <c r="K142" s="112">
        <v>10106</v>
      </c>
      <c r="L142" s="134">
        <v>919430.58200000005</v>
      </c>
      <c r="M142" s="218" t="s">
        <v>321</v>
      </c>
      <c r="N142" s="206" t="str">
        <f>_xlfn.XLOOKUP(A142,[1]CONSOLIDADO!$G:$G,[1]CONSOLIDADO!$Q:$Q,"")</f>
        <v>REEVALUACIÓN</v>
      </c>
      <c r="O142" s="299">
        <v>120000</v>
      </c>
      <c r="P142" s="287">
        <v>0</v>
      </c>
      <c r="Q142" s="300">
        <v>0</v>
      </c>
      <c r="R142" s="290">
        <v>0</v>
      </c>
      <c r="S142" s="110">
        <v>0</v>
      </c>
      <c r="T142" s="110">
        <v>0</v>
      </c>
      <c r="U142" s="110">
        <v>0</v>
      </c>
      <c r="V142" s="110">
        <v>0</v>
      </c>
      <c r="W142" s="110">
        <v>0</v>
      </c>
      <c r="X142" s="110">
        <v>0</v>
      </c>
      <c r="Y142" s="110">
        <v>0</v>
      </c>
      <c r="Z142" s="110">
        <v>0</v>
      </c>
      <c r="AA142" s="110">
        <v>0</v>
      </c>
      <c r="AB142" s="110">
        <v>0</v>
      </c>
      <c r="AC142" s="110">
        <v>0</v>
      </c>
    </row>
    <row r="143" spans="1:29" ht="24">
      <c r="A143" s="202">
        <v>40011210</v>
      </c>
      <c r="B143" s="112" t="s">
        <v>303</v>
      </c>
      <c r="C143" s="254" t="s">
        <v>30</v>
      </c>
      <c r="D143" s="252"/>
      <c r="E143" s="218" t="s">
        <v>148</v>
      </c>
      <c r="F143" s="134" t="s">
        <v>361</v>
      </c>
      <c r="G143" s="112" t="s">
        <v>81</v>
      </c>
      <c r="H143" s="112" t="s">
        <v>154</v>
      </c>
      <c r="I143" s="112" t="s">
        <v>151</v>
      </c>
      <c r="J143" s="111">
        <v>2021</v>
      </c>
      <c r="K143" s="112">
        <v>11216</v>
      </c>
      <c r="L143" s="134">
        <v>906642.11600000004</v>
      </c>
      <c r="M143" s="218" t="s">
        <v>266</v>
      </c>
      <c r="N143" s="206" t="str">
        <f>_xlfn.XLOOKUP(A143,[1]CONSOLIDADO!$G:$G,[1]CONSOLIDADO!$Q:$Q,"")</f>
        <v>LICITACIÓN</v>
      </c>
      <c r="O143" s="299">
        <v>300000</v>
      </c>
      <c r="P143" s="287">
        <v>66000</v>
      </c>
      <c r="Q143" s="300">
        <v>0</v>
      </c>
      <c r="R143" s="290">
        <v>0</v>
      </c>
      <c r="S143" s="110">
        <v>0</v>
      </c>
      <c r="T143" s="110">
        <v>0</v>
      </c>
      <c r="U143" s="110">
        <v>0</v>
      </c>
      <c r="V143" s="110">
        <v>0</v>
      </c>
      <c r="W143" s="110">
        <v>0</v>
      </c>
      <c r="X143" s="110">
        <v>0</v>
      </c>
      <c r="Y143" s="110">
        <v>0</v>
      </c>
      <c r="Z143" s="110">
        <v>0</v>
      </c>
      <c r="AA143" s="110">
        <v>0</v>
      </c>
      <c r="AB143" s="110">
        <v>0</v>
      </c>
      <c r="AC143" s="110">
        <v>0</v>
      </c>
    </row>
    <row r="144" spans="1:29" ht="36">
      <c r="A144" s="346">
        <v>40016874</v>
      </c>
      <c r="B144" s="112" t="s">
        <v>303</v>
      </c>
      <c r="C144" s="113" t="s">
        <v>30</v>
      </c>
      <c r="D144" s="252"/>
      <c r="E144" s="218" t="s">
        <v>148</v>
      </c>
      <c r="F144" s="134" t="s">
        <v>362</v>
      </c>
      <c r="G144" s="112" t="s">
        <v>96</v>
      </c>
      <c r="H144" s="112" t="s">
        <v>324</v>
      </c>
      <c r="I144" s="112" t="s">
        <v>151</v>
      </c>
      <c r="J144" s="111">
        <v>2021</v>
      </c>
      <c r="K144" s="112">
        <v>11216</v>
      </c>
      <c r="L144" s="134">
        <v>2741445</v>
      </c>
      <c r="M144" s="218" t="s">
        <v>184</v>
      </c>
      <c r="N144" s="206" t="str">
        <f>_xlfn.XLOOKUP(A144,[1]CONSOLIDADO!$G:$G,[1]CONSOLIDADO!$Q:$Q,"")</f>
        <v>EJECUCIÓN</v>
      </c>
      <c r="O144" s="299">
        <v>124386</v>
      </c>
      <c r="P144" s="287">
        <v>139116</v>
      </c>
      <c r="Q144" s="300">
        <v>17403.75</v>
      </c>
      <c r="R144" s="290">
        <v>0</v>
      </c>
      <c r="S144" s="110">
        <v>0</v>
      </c>
      <c r="T144" s="110">
        <v>0</v>
      </c>
      <c r="U144" s="110">
        <v>17403.75</v>
      </c>
      <c r="V144" s="110">
        <v>0</v>
      </c>
      <c r="W144" s="110">
        <v>0</v>
      </c>
      <c r="X144" s="110">
        <v>0</v>
      </c>
      <c r="Y144" s="110">
        <v>0</v>
      </c>
      <c r="Z144" s="110">
        <v>0</v>
      </c>
      <c r="AA144" s="110">
        <v>0</v>
      </c>
      <c r="AB144" s="110">
        <v>0</v>
      </c>
      <c r="AC144" s="110">
        <v>0</v>
      </c>
    </row>
    <row r="145" spans="1:29" ht="36">
      <c r="A145" s="346">
        <v>30073874</v>
      </c>
      <c r="B145" s="112" t="s">
        <v>303</v>
      </c>
      <c r="C145" s="113" t="s">
        <v>30</v>
      </c>
      <c r="D145" s="252"/>
      <c r="E145" s="218" t="s">
        <v>148</v>
      </c>
      <c r="F145" s="134" t="s">
        <v>363</v>
      </c>
      <c r="G145" s="112" t="s">
        <v>89</v>
      </c>
      <c r="H145" s="112" t="s">
        <v>221</v>
      </c>
      <c r="I145" s="112" t="s">
        <v>151</v>
      </c>
      <c r="J145" s="111">
        <v>2018</v>
      </c>
      <c r="K145" s="112">
        <v>9219</v>
      </c>
      <c r="L145" s="134">
        <v>9767831</v>
      </c>
      <c r="M145" s="112" t="s">
        <v>364</v>
      </c>
      <c r="N145" s="206" t="str">
        <f>_xlfn.XLOOKUP(A145,[1]CONSOLIDADO!$G:$G,[1]CONSOLIDADO!$Q:$Q,"")</f>
        <v>LICITACIÓN</v>
      </c>
      <c r="O145" s="299">
        <v>333994</v>
      </c>
      <c r="P145" s="287">
        <v>326066</v>
      </c>
      <c r="Q145" s="300">
        <v>136522.647</v>
      </c>
      <c r="R145" s="290">
        <v>0</v>
      </c>
      <c r="S145" s="110">
        <v>0</v>
      </c>
      <c r="T145" s="110">
        <v>5890.5</v>
      </c>
      <c r="U145" s="110">
        <v>130632.147</v>
      </c>
      <c r="V145" s="110">
        <v>0</v>
      </c>
      <c r="W145" s="110">
        <v>0</v>
      </c>
      <c r="X145" s="110">
        <v>0</v>
      </c>
      <c r="Y145" s="110">
        <v>0</v>
      </c>
      <c r="Z145" s="110">
        <v>0</v>
      </c>
      <c r="AA145" s="110">
        <v>0</v>
      </c>
      <c r="AB145" s="110">
        <v>0</v>
      </c>
      <c r="AC145" s="110">
        <v>0</v>
      </c>
    </row>
    <row r="146" spans="1:29" ht="24">
      <c r="A146" s="346">
        <v>40015369</v>
      </c>
      <c r="B146" s="112" t="s">
        <v>303</v>
      </c>
      <c r="C146" s="113" t="s">
        <v>30</v>
      </c>
      <c r="D146" s="252"/>
      <c r="E146" s="218" t="s">
        <v>148</v>
      </c>
      <c r="F146" s="134" t="s">
        <v>365</v>
      </c>
      <c r="G146" s="112" t="s">
        <v>80</v>
      </c>
      <c r="H146" s="112" t="s">
        <v>154</v>
      </c>
      <c r="I146" s="112" t="s">
        <v>151</v>
      </c>
      <c r="J146" s="111">
        <v>2020</v>
      </c>
      <c r="K146" s="112">
        <v>10766</v>
      </c>
      <c r="L146" s="134">
        <v>7465985</v>
      </c>
      <c r="M146" s="328" t="s">
        <v>366</v>
      </c>
      <c r="N146" s="206" t="str">
        <f>_xlfn.XLOOKUP(A146,[1]CONSOLIDADO!$G:$G,[1]CONSOLIDADO!$Q:$Q,"")</f>
        <v>EJECUCIÓN</v>
      </c>
      <c r="O146" s="299">
        <v>2211360</v>
      </c>
      <c r="P146" s="287">
        <v>2211360</v>
      </c>
      <c r="Q146" s="300">
        <v>489829.11100000003</v>
      </c>
      <c r="R146" s="290">
        <v>0</v>
      </c>
      <c r="S146" s="110">
        <v>0</v>
      </c>
      <c r="T146" s="110">
        <v>46338.47</v>
      </c>
      <c r="U146" s="110">
        <v>443490.641</v>
      </c>
      <c r="V146" s="110">
        <v>0</v>
      </c>
      <c r="W146" s="110">
        <v>0</v>
      </c>
      <c r="X146" s="110">
        <v>0</v>
      </c>
      <c r="Y146" s="110">
        <v>0</v>
      </c>
      <c r="Z146" s="110">
        <v>0</v>
      </c>
      <c r="AA146" s="110">
        <v>0</v>
      </c>
      <c r="AB146" s="110">
        <v>0</v>
      </c>
      <c r="AC146" s="110">
        <v>0</v>
      </c>
    </row>
    <row r="147" spans="1:29" ht="24">
      <c r="A147" s="202">
        <v>40013615</v>
      </c>
      <c r="B147" s="112" t="s">
        <v>303</v>
      </c>
      <c r="C147" s="254" t="s">
        <v>30</v>
      </c>
      <c r="D147" s="252"/>
      <c r="E147" s="218" t="s">
        <v>148</v>
      </c>
      <c r="F147" s="134" t="s">
        <v>367</v>
      </c>
      <c r="G147" s="112" t="s">
        <v>84</v>
      </c>
      <c r="H147" s="112" t="s">
        <v>221</v>
      </c>
      <c r="I147" s="112" t="s">
        <v>151</v>
      </c>
      <c r="J147" s="111">
        <v>2021</v>
      </c>
      <c r="K147" s="112">
        <v>11619</v>
      </c>
      <c r="L147" s="134">
        <v>2897876</v>
      </c>
      <c r="M147" s="112" t="s">
        <v>222</v>
      </c>
      <c r="N147" s="206" t="str">
        <f>_xlfn.XLOOKUP(A147,[1]CONSOLIDADO!$G:$G,[1]CONSOLIDADO!$Q:$Q,"")</f>
        <v>LICITACIÓN</v>
      </c>
      <c r="O147" s="299">
        <v>200000</v>
      </c>
      <c r="P147" s="287">
        <v>331138</v>
      </c>
      <c r="Q147" s="300">
        <v>0</v>
      </c>
      <c r="R147" s="290">
        <v>0</v>
      </c>
      <c r="S147" s="110">
        <v>0</v>
      </c>
      <c r="T147" s="110">
        <v>0</v>
      </c>
      <c r="U147" s="110">
        <v>0</v>
      </c>
      <c r="V147" s="110">
        <v>0</v>
      </c>
      <c r="W147" s="110">
        <v>0</v>
      </c>
      <c r="X147" s="110">
        <v>0</v>
      </c>
      <c r="Y147" s="110">
        <v>0</v>
      </c>
      <c r="Z147" s="110">
        <v>0</v>
      </c>
      <c r="AA147" s="110">
        <v>0</v>
      </c>
      <c r="AB147" s="110">
        <v>0</v>
      </c>
      <c r="AC147" s="110">
        <v>0</v>
      </c>
    </row>
    <row r="148" spans="1:29" ht="24">
      <c r="A148" s="202">
        <v>40018359</v>
      </c>
      <c r="B148" s="112" t="s">
        <v>303</v>
      </c>
      <c r="C148" s="254" t="s">
        <v>30</v>
      </c>
      <c r="D148" s="252"/>
      <c r="E148" s="218" t="s">
        <v>148</v>
      </c>
      <c r="F148" s="134" t="s">
        <v>368</v>
      </c>
      <c r="G148" s="112" t="s">
        <v>81</v>
      </c>
      <c r="H148" s="112" t="s">
        <v>154</v>
      </c>
      <c r="I148" s="112" t="s">
        <v>151</v>
      </c>
      <c r="J148" s="111">
        <v>2021</v>
      </c>
      <c r="K148" s="112">
        <v>11216</v>
      </c>
      <c r="L148" s="134">
        <v>1369841.334</v>
      </c>
      <c r="M148" s="112" t="s">
        <v>266</v>
      </c>
      <c r="N148" s="206" t="str">
        <f>_xlfn.XLOOKUP(A148,[1]CONSOLIDADO!$G:$G,[1]CONSOLIDADO!$Q:$Q,"")</f>
        <v>LICITACIÓN</v>
      </c>
      <c r="O148" s="299">
        <v>300000</v>
      </c>
      <c r="P148" s="287">
        <v>67411</v>
      </c>
      <c r="Q148" s="300">
        <v>0</v>
      </c>
      <c r="R148" s="290">
        <v>0</v>
      </c>
      <c r="S148" s="110">
        <v>0</v>
      </c>
      <c r="T148" s="110">
        <v>0</v>
      </c>
      <c r="U148" s="110">
        <v>0</v>
      </c>
      <c r="V148" s="110">
        <v>0</v>
      </c>
      <c r="W148" s="110">
        <v>0</v>
      </c>
      <c r="X148" s="110">
        <v>0</v>
      </c>
      <c r="Y148" s="110">
        <v>0</v>
      </c>
      <c r="Z148" s="110">
        <v>0</v>
      </c>
      <c r="AA148" s="110">
        <v>0</v>
      </c>
      <c r="AB148" s="110">
        <v>0</v>
      </c>
      <c r="AC148" s="110">
        <v>0</v>
      </c>
    </row>
    <row r="149" spans="1:29" ht="24">
      <c r="A149" s="202">
        <v>40017776</v>
      </c>
      <c r="B149" s="112" t="s">
        <v>303</v>
      </c>
      <c r="C149" s="254" t="s">
        <v>30</v>
      </c>
      <c r="D149" s="252"/>
      <c r="E149" s="218" t="s">
        <v>148</v>
      </c>
      <c r="F149" s="134" t="s">
        <v>369</v>
      </c>
      <c r="G149" s="112" t="s">
        <v>96</v>
      </c>
      <c r="H149" s="112" t="s">
        <v>318</v>
      </c>
      <c r="I149" s="112" t="s">
        <v>151</v>
      </c>
      <c r="J149" s="111">
        <v>2021</v>
      </c>
      <c r="K149" s="112">
        <v>11216</v>
      </c>
      <c r="L149" s="134">
        <v>1439802</v>
      </c>
      <c r="M149" s="328" t="s">
        <v>184</v>
      </c>
      <c r="N149" s="206" t="str">
        <f>_xlfn.XLOOKUP(A149,[1]CONSOLIDADO!$G:$G,[1]CONSOLIDADO!$Q:$Q,"")</f>
        <v>LICITACIÓN</v>
      </c>
      <c r="O149" s="299">
        <v>320000</v>
      </c>
      <c r="P149" s="287">
        <v>218093</v>
      </c>
      <c r="Q149" s="300">
        <v>0</v>
      </c>
      <c r="R149" s="290">
        <v>0</v>
      </c>
      <c r="S149" s="110">
        <v>0</v>
      </c>
      <c r="T149" s="110">
        <v>0</v>
      </c>
      <c r="U149" s="110">
        <v>0</v>
      </c>
      <c r="V149" s="110">
        <v>0</v>
      </c>
      <c r="W149" s="110">
        <v>0</v>
      </c>
      <c r="X149" s="110">
        <v>0</v>
      </c>
      <c r="Y149" s="110">
        <v>0</v>
      </c>
      <c r="Z149" s="110">
        <v>0</v>
      </c>
      <c r="AA149" s="110">
        <v>0</v>
      </c>
      <c r="AB149" s="110">
        <v>0</v>
      </c>
      <c r="AC149" s="110">
        <v>0</v>
      </c>
    </row>
    <row r="150" spans="1:29" ht="24">
      <c r="A150" s="202">
        <v>30176672</v>
      </c>
      <c r="B150" s="112" t="s">
        <v>303</v>
      </c>
      <c r="C150" s="254" t="s">
        <v>30</v>
      </c>
      <c r="D150" s="252"/>
      <c r="E150" s="218" t="s">
        <v>148</v>
      </c>
      <c r="F150" s="134" t="s">
        <v>370</v>
      </c>
      <c r="G150" s="112" t="s">
        <v>82</v>
      </c>
      <c r="H150" s="112" t="s">
        <v>225</v>
      </c>
      <c r="I150" s="112" t="s">
        <v>151</v>
      </c>
      <c r="J150" s="111">
        <v>2021</v>
      </c>
      <c r="K150" s="112">
        <v>11216</v>
      </c>
      <c r="L150" s="134">
        <v>533781</v>
      </c>
      <c r="M150" s="112" t="s">
        <v>186</v>
      </c>
      <c r="N150" s="206" t="str">
        <f>_xlfn.XLOOKUP(A150,[1]CONSOLIDADO!$G:$G,[1]CONSOLIDADO!$Q:$Q,"")</f>
        <v>EJECUCIÓN</v>
      </c>
      <c r="O150" s="299">
        <v>90083</v>
      </c>
      <c r="P150" s="287">
        <v>217510</v>
      </c>
      <c r="Q150" s="300">
        <v>68084.714000000007</v>
      </c>
      <c r="R150" s="290">
        <v>0</v>
      </c>
      <c r="S150" s="110">
        <v>0</v>
      </c>
      <c r="T150" s="110">
        <v>68084.714000000007</v>
      </c>
      <c r="U150" s="110">
        <v>0</v>
      </c>
      <c r="V150" s="110">
        <v>0</v>
      </c>
      <c r="W150" s="110">
        <v>0</v>
      </c>
      <c r="X150" s="110">
        <v>0</v>
      </c>
      <c r="Y150" s="110">
        <v>0</v>
      </c>
      <c r="Z150" s="110">
        <v>0</v>
      </c>
      <c r="AA150" s="110">
        <v>0</v>
      </c>
      <c r="AB150" s="110">
        <v>0</v>
      </c>
      <c r="AC150" s="110">
        <v>0</v>
      </c>
    </row>
    <row r="151" spans="1:29" ht="36">
      <c r="A151" s="202">
        <v>30481521</v>
      </c>
      <c r="B151" s="112" t="s">
        <v>303</v>
      </c>
      <c r="C151" s="254" t="s">
        <v>30</v>
      </c>
      <c r="D151" s="252"/>
      <c r="E151" s="218" t="s">
        <v>148</v>
      </c>
      <c r="F151" s="134" t="s">
        <v>371</v>
      </c>
      <c r="G151" s="112" t="s">
        <v>88</v>
      </c>
      <c r="H151" s="112" t="s">
        <v>326</v>
      </c>
      <c r="I151" s="112" t="s">
        <v>151</v>
      </c>
      <c r="J151" s="111">
        <v>2022</v>
      </c>
      <c r="K151" s="112">
        <v>12493</v>
      </c>
      <c r="L151" s="134">
        <v>2764448</v>
      </c>
      <c r="M151" s="112" t="s">
        <v>372</v>
      </c>
      <c r="N151" s="206" t="str">
        <f>_xlfn.XLOOKUP(A151,[1]CONSOLIDADO!$G:$G,[1]CONSOLIDADO!$Q:$Q,"")</f>
        <v>EJECUCIÓN</v>
      </c>
      <c r="O151" s="299">
        <v>280000</v>
      </c>
      <c r="P151" s="287">
        <v>245711</v>
      </c>
      <c r="Q151" s="300">
        <v>0</v>
      </c>
      <c r="R151" s="290">
        <v>0</v>
      </c>
      <c r="S151" s="110">
        <v>0</v>
      </c>
      <c r="T151" s="110">
        <v>0</v>
      </c>
      <c r="U151" s="110">
        <v>0</v>
      </c>
      <c r="V151" s="110">
        <v>0</v>
      </c>
      <c r="W151" s="110">
        <v>0</v>
      </c>
      <c r="X151" s="110">
        <v>0</v>
      </c>
      <c r="Y151" s="110">
        <v>0</v>
      </c>
      <c r="Z151" s="110">
        <v>0</v>
      </c>
      <c r="AA151" s="110">
        <v>0</v>
      </c>
      <c r="AB151" s="110">
        <v>0</v>
      </c>
      <c r="AC151" s="110">
        <v>0</v>
      </c>
    </row>
    <row r="152" spans="1:29" ht="36">
      <c r="A152" s="202">
        <v>30483947</v>
      </c>
      <c r="B152" s="112" t="s">
        <v>303</v>
      </c>
      <c r="C152" s="254" t="s">
        <v>30</v>
      </c>
      <c r="D152" s="252"/>
      <c r="E152" s="218" t="s">
        <v>148</v>
      </c>
      <c r="F152" s="134" t="s">
        <v>373</v>
      </c>
      <c r="G152" s="112" t="s">
        <v>95</v>
      </c>
      <c r="H152" s="112" t="s">
        <v>324</v>
      </c>
      <c r="I152" s="112" t="s">
        <v>151</v>
      </c>
      <c r="J152" s="111">
        <v>2022</v>
      </c>
      <c r="K152" s="112">
        <v>12542</v>
      </c>
      <c r="L152" s="134">
        <v>549771</v>
      </c>
      <c r="M152" s="112" t="s">
        <v>190</v>
      </c>
      <c r="N152" s="206" t="str">
        <f>_xlfn.XLOOKUP(A152,[1]CONSOLIDADO!$G:$G,[1]CONSOLIDADO!$Q:$Q,"")</f>
        <v>RECEPCIÓN DEFINITIVA</v>
      </c>
      <c r="O152" s="299" t="s">
        <v>311</v>
      </c>
      <c r="P152" s="287">
        <v>0</v>
      </c>
      <c r="Q152" s="300">
        <v>0</v>
      </c>
      <c r="R152" s="290">
        <v>0</v>
      </c>
      <c r="S152" s="110">
        <v>0</v>
      </c>
      <c r="T152" s="110">
        <v>0</v>
      </c>
      <c r="U152" s="110">
        <v>0</v>
      </c>
      <c r="V152" s="110">
        <v>0</v>
      </c>
      <c r="W152" s="110">
        <v>0</v>
      </c>
      <c r="X152" s="110">
        <v>0</v>
      </c>
      <c r="Y152" s="110">
        <v>0</v>
      </c>
      <c r="Z152" s="110">
        <v>0</v>
      </c>
      <c r="AA152" s="110">
        <v>0</v>
      </c>
      <c r="AB152" s="110">
        <v>0</v>
      </c>
      <c r="AC152" s="110">
        <v>0</v>
      </c>
    </row>
    <row r="153" spans="1:29" ht="36">
      <c r="A153" s="202">
        <v>40009212</v>
      </c>
      <c r="B153" s="112" t="s">
        <v>303</v>
      </c>
      <c r="C153" s="254" t="s">
        <v>30</v>
      </c>
      <c r="D153" s="252"/>
      <c r="E153" s="218" t="s">
        <v>148</v>
      </c>
      <c r="F153" s="134" t="s">
        <v>374</v>
      </c>
      <c r="G153" s="112" t="s">
        <v>81</v>
      </c>
      <c r="H153" s="112" t="s">
        <v>221</v>
      </c>
      <c r="I153" s="112" t="s">
        <v>151</v>
      </c>
      <c r="J153" s="111">
        <v>2019</v>
      </c>
      <c r="K153" s="112">
        <v>10369</v>
      </c>
      <c r="L153" s="134">
        <v>2323051</v>
      </c>
      <c r="M153" s="112" t="s">
        <v>222</v>
      </c>
      <c r="N153" s="206" t="str">
        <f>_xlfn.XLOOKUP(A153,[1]CONSOLIDADO!$G:$G,[1]CONSOLIDADO!$Q:$Q,"")</f>
        <v>EJECUCIÓN</v>
      </c>
      <c r="O153" s="299">
        <v>153952</v>
      </c>
      <c r="P153" s="287">
        <v>205112</v>
      </c>
      <c r="Q153" s="300">
        <v>0</v>
      </c>
      <c r="R153" s="290">
        <v>0</v>
      </c>
      <c r="S153" s="110">
        <v>0</v>
      </c>
      <c r="T153" s="110">
        <v>0</v>
      </c>
      <c r="U153" s="110">
        <v>0</v>
      </c>
      <c r="V153" s="110">
        <v>0</v>
      </c>
      <c r="W153" s="110">
        <v>0</v>
      </c>
      <c r="X153" s="110">
        <v>0</v>
      </c>
      <c r="Y153" s="110">
        <v>0</v>
      </c>
      <c r="Z153" s="110">
        <v>0</v>
      </c>
      <c r="AA153" s="110">
        <v>0</v>
      </c>
      <c r="AB153" s="110">
        <v>0</v>
      </c>
      <c r="AC153" s="110">
        <v>0</v>
      </c>
    </row>
    <row r="154" spans="1:29" ht="24">
      <c r="A154" s="202">
        <v>30426830</v>
      </c>
      <c r="B154" s="112" t="s">
        <v>303</v>
      </c>
      <c r="C154" s="254" t="s">
        <v>30</v>
      </c>
      <c r="D154" s="252"/>
      <c r="E154" s="218" t="s">
        <v>148</v>
      </c>
      <c r="F154" s="134" t="s">
        <v>375</v>
      </c>
      <c r="G154" s="112" t="s">
        <v>94</v>
      </c>
      <c r="H154" s="112" t="s">
        <v>376</v>
      </c>
      <c r="I154" s="112" t="s">
        <v>151</v>
      </c>
      <c r="J154" s="111">
        <v>2023</v>
      </c>
      <c r="K154" s="112">
        <v>12956</v>
      </c>
      <c r="L154" s="134">
        <v>1006637</v>
      </c>
      <c r="M154" s="322" t="s">
        <v>377</v>
      </c>
      <c r="N154" s="206" t="str">
        <f>_xlfn.XLOOKUP(A154,[1]CONSOLIDADO!$G:$G,[1]CONSOLIDADO!$Q:$Q,"")</f>
        <v>RECEPCIÓN PROVISORIA</v>
      </c>
      <c r="O154" s="299" t="s">
        <v>311</v>
      </c>
      <c r="P154" s="287">
        <v>0</v>
      </c>
      <c r="Q154" s="300">
        <v>0</v>
      </c>
      <c r="R154" s="290">
        <v>0</v>
      </c>
      <c r="S154" s="110">
        <v>0</v>
      </c>
      <c r="T154" s="110">
        <v>0</v>
      </c>
      <c r="U154" s="110">
        <v>0</v>
      </c>
      <c r="V154" s="110">
        <v>0</v>
      </c>
      <c r="W154" s="110">
        <v>0</v>
      </c>
      <c r="X154" s="110">
        <v>0</v>
      </c>
      <c r="Y154" s="110">
        <v>0</v>
      </c>
      <c r="Z154" s="110">
        <v>0</v>
      </c>
      <c r="AA154" s="110">
        <v>0</v>
      </c>
      <c r="AB154" s="110">
        <v>0</v>
      </c>
      <c r="AC154" s="110">
        <v>0</v>
      </c>
    </row>
    <row r="155" spans="1:29" ht="24">
      <c r="A155" s="202">
        <v>30127968</v>
      </c>
      <c r="B155" s="112" t="s">
        <v>303</v>
      </c>
      <c r="C155" s="254" t="s">
        <v>30</v>
      </c>
      <c r="D155" s="252"/>
      <c r="E155" s="218" t="s">
        <v>148</v>
      </c>
      <c r="F155" s="134" t="s">
        <v>378</v>
      </c>
      <c r="G155" s="112" t="s">
        <v>88</v>
      </c>
      <c r="H155" s="112" t="s">
        <v>261</v>
      </c>
      <c r="I155" s="112" t="s">
        <v>151</v>
      </c>
      <c r="J155" s="111">
        <v>2023</v>
      </c>
      <c r="K155" s="112">
        <v>13066</v>
      </c>
      <c r="L155" s="134">
        <v>268144.11200000002</v>
      </c>
      <c r="M155" s="112" t="s">
        <v>262</v>
      </c>
      <c r="N155" s="206" t="str">
        <f>_xlfn.XLOOKUP(A155,[1]CONSOLIDADO!$G:$G,[1]CONSOLIDADO!$Q:$Q,"")</f>
        <v>PÉRDIDA DE RATE</v>
      </c>
      <c r="O155" s="299">
        <v>268144</v>
      </c>
      <c r="P155" s="287">
        <v>0</v>
      </c>
      <c r="Q155" s="300">
        <v>0</v>
      </c>
      <c r="R155" s="290">
        <v>0</v>
      </c>
      <c r="S155" s="110">
        <v>0</v>
      </c>
      <c r="T155" s="110">
        <v>0</v>
      </c>
      <c r="U155" s="110">
        <v>0</v>
      </c>
      <c r="V155" s="110">
        <v>0</v>
      </c>
      <c r="W155" s="110">
        <v>0</v>
      </c>
      <c r="X155" s="110">
        <v>0</v>
      </c>
      <c r="Y155" s="110">
        <v>0</v>
      </c>
      <c r="Z155" s="110">
        <v>0</v>
      </c>
      <c r="AA155" s="110">
        <v>0</v>
      </c>
      <c r="AB155" s="110">
        <v>0</v>
      </c>
      <c r="AC155" s="110">
        <v>0</v>
      </c>
    </row>
    <row r="156" spans="1:29" ht="24">
      <c r="A156" s="202">
        <v>40021817</v>
      </c>
      <c r="B156" s="112" t="s">
        <v>303</v>
      </c>
      <c r="C156" s="254" t="s">
        <v>30</v>
      </c>
      <c r="D156" s="252"/>
      <c r="E156" s="218" t="s">
        <v>148</v>
      </c>
      <c r="F156" s="134" t="s">
        <v>379</v>
      </c>
      <c r="G156" s="112" t="s">
        <v>95</v>
      </c>
      <c r="H156" s="112" t="s">
        <v>251</v>
      </c>
      <c r="I156" s="112" t="s">
        <v>151</v>
      </c>
      <c r="J156" s="111">
        <v>2023</v>
      </c>
      <c r="K156" s="112">
        <v>13066</v>
      </c>
      <c r="L156" s="134">
        <v>3818182</v>
      </c>
      <c r="M156" s="330" t="s">
        <v>190</v>
      </c>
      <c r="N156" s="206" t="str">
        <f>_xlfn.XLOOKUP(A156,[1]CONSOLIDADO!$G:$G,[1]CONSOLIDADO!$Q:$Q,"")</f>
        <v>LICITACIÓN</v>
      </c>
      <c r="O156" s="299">
        <v>480000</v>
      </c>
      <c r="P156" s="287">
        <v>132600</v>
      </c>
      <c r="Q156" s="300">
        <v>0</v>
      </c>
      <c r="R156" s="290">
        <v>0</v>
      </c>
      <c r="S156" s="110">
        <v>0</v>
      </c>
      <c r="T156" s="110">
        <v>0</v>
      </c>
      <c r="U156" s="110">
        <v>0</v>
      </c>
      <c r="V156" s="110">
        <v>0</v>
      </c>
      <c r="W156" s="110">
        <v>0</v>
      </c>
      <c r="X156" s="110">
        <v>0</v>
      </c>
      <c r="Y156" s="110">
        <v>0</v>
      </c>
      <c r="Z156" s="110">
        <v>0</v>
      </c>
      <c r="AA156" s="110">
        <v>0</v>
      </c>
      <c r="AB156" s="110">
        <v>0</v>
      </c>
      <c r="AC156" s="110">
        <v>0</v>
      </c>
    </row>
    <row r="157" spans="1:29" ht="36">
      <c r="A157" s="202">
        <v>30093586</v>
      </c>
      <c r="B157" s="112" t="s">
        <v>303</v>
      </c>
      <c r="C157" s="113" t="s">
        <v>30</v>
      </c>
      <c r="D157" s="256"/>
      <c r="E157" s="218" t="s">
        <v>148</v>
      </c>
      <c r="F157" s="134" t="s">
        <v>380</v>
      </c>
      <c r="G157" s="112" t="s">
        <v>79</v>
      </c>
      <c r="H157" s="112" t="s">
        <v>324</v>
      </c>
      <c r="I157" s="112" t="s">
        <v>151</v>
      </c>
      <c r="J157" s="111">
        <v>2024</v>
      </c>
      <c r="K157" s="112">
        <v>13876</v>
      </c>
      <c r="L157" s="134">
        <v>10795923</v>
      </c>
      <c r="M157" s="322" t="s">
        <v>372</v>
      </c>
      <c r="N157" s="206" t="s">
        <v>381</v>
      </c>
      <c r="O157" s="299">
        <v>1000</v>
      </c>
      <c r="P157" s="287">
        <v>0</v>
      </c>
      <c r="Q157" s="300">
        <v>0</v>
      </c>
      <c r="R157" s="290">
        <v>0</v>
      </c>
      <c r="S157" s="110">
        <v>0</v>
      </c>
      <c r="T157" s="110">
        <v>0</v>
      </c>
      <c r="U157" s="110">
        <v>0</v>
      </c>
      <c r="V157" s="110">
        <v>0</v>
      </c>
      <c r="W157" s="110">
        <v>0</v>
      </c>
      <c r="X157" s="110">
        <v>0</v>
      </c>
      <c r="Y157" s="110">
        <v>0</v>
      </c>
      <c r="Z157" s="110">
        <v>0</v>
      </c>
      <c r="AA157" s="110">
        <v>0</v>
      </c>
      <c r="AB157" s="110">
        <v>0</v>
      </c>
      <c r="AC157" s="110">
        <v>0</v>
      </c>
    </row>
    <row r="158" spans="1:29" ht="36">
      <c r="A158" s="111">
        <v>40005309</v>
      </c>
      <c r="B158" s="112" t="s">
        <v>303</v>
      </c>
      <c r="C158" s="254" t="s">
        <v>30</v>
      </c>
      <c r="D158" s="252"/>
      <c r="E158" s="218" t="s">
        <v>148</v>
      </c>
      <c r="F158" s="134" t="s">
        <v>382</v>
      </c>
      <c r="G158" s="112" t="s">
        <v>79</v>
      </c>
      <c r="H158" s="112" t="s">
        <v>324</v>
      </c>
      <c r="I158" s="112" t="s">
        <v>151</v>
      </c>
      <c r="J158" s="111">
        <v>2024</v>
      </c>
      <c r="K158" s="112">
        <v>13876</v>
      </c>
      <c r="L158" s="112">
        <v>1644654</v>
      </c>
      <c r="M158" s="328" t="s">
        <v>178</v>
      </c>
      <c r="N158" s="206" t="str">
        <f>_xlfn.XLOOKUP(A158,[1]CONSOLIDADO!$G:$G,[1]CONSOLIDADO!$Q:$Q,"")</f>
        <v>CONVENIO TOTALMENTE TRAMITADO</v>
      </c>
      <c r="O158" s="299">
        <v>1000</v>
      </c>
      <c r="P158" s="287">
        <v>1000</v>
      </c>
      <c r="Q158" s="300">
        <v>0</v>
      </c>
      <c r="R158" s="290">
        <v>0</v>
      </c>
      <c r="S158" s="110">
        <v>0</v>
      </c>
      <c r="T158" s="110">
        <v>0</v>
      </c>
      <c r="U158" s="110">
        <v>0</v>
      </c>
      <c r="V158" s="110">
        <v>0</v>
      </c>
      <c r="W158" s="110">
        <v>0</v>
      </c>
      <c r="X158" s="110">
        <v>0</v>
      </c>
      <c r="Y158" s="110">
        <v>0</v>
      </c>
      <c r="Z158" s="110">
        <v>0</v>
      </c>
      <c r="AA158" s="110">
        <v>0</v>
      </c>
      <c r="AB158" s="110">
        <v>0</v>
      </c>
      <c r="AC158" s="110">
        <v>0</v>
      </c>
    </row>
    <row r="159" spans="1:29" ht="24">
      <c r="A159" s="220">
        <v>30486611</v>
      </c>
      <c r="B159" s="111" t="s">
        <v>303</v>
      </c>
      <c r="C159" s="113" t="s">
        <v>30</v>
      </c>
      <c r="D159" s="328"/>
      <c r="E159" s="218" t="s">
        <v>148</v>
      </c>
      <c r="F159" s="134" t="s">
        <v>383</v>
      </c>
      <c r="G159" s="112" t="s">
        <v>97</v>
      </c>
      <c r="H159" s="112" t="s">
        <v>225</v>
      </c>
      <c r="I159" s="112" t="s">
        <v>151</v>
      </c>
      <c r="J159" s="111">
        <v>2023</v>
      </c>
      <c r="K159" s="112">
        <v>13145</v>
      </c>
      <c r="L159" s="134">
        <v>746111</v>
      </c>
      <c r="M159" s="328" t="s">
        <v>202</v>
      </c>
      <c r="N159" s="206" t="str">
        <f>_xlfn.XLOOKUP(A159,[1]CONSOLIDADO!$G:$G,[1]CONSOLIDADO!$Q:$Q,"")</f>
        <v>LIQUIDACION ANTICIPADA</v>
      </c>
      <c r="O159" s="299">
        <v>343870</v>
      </c>
      <c r="P159" s="287">
        <v>712353</v>
      </c>
      <c r="Q159" s="300">
        <v>0</v>
      </c>
      <c r="R159" s="290">
        <v>0</v>
      </c>
      <c r="S159" s="110">
        <v>0</v>
      </c>
      <c r="T159" s="110">
        <v>0</v>
      </c>
      <c r="U159" s="110">
        <v>0</v>
      </c>
      <c r="V159" s="110">
        <v>0</v>
      </c>
      <c r="W159" s="110">
        <v>0</v>
      </c>
      <c r="X159" s="110">
        <v>0</v>
      </c>
      <c r="Y159" s="110">
        <v>0</v>
      </c>
      <c r="Z159" s="110">
        <v>0</v>
      </c>
      <c r="AA159" s="110">
        <v>0</v>
      </c>
      <c r="AB159" s="110">
        <v>0</v>
      </c>
      <c r="AC159" s="110">
        <v>0</v>
      </c>
    </row>
    <row r="160" spans="1:29" ht="48">
      <c r="A160" s="220">
        <v>40008948</v>
      </c>
      <c r="B160" s="111" t="s">
        <v>303</v>
      </c>
      <c r="C160" s="113" t="s">
        <v>30</v>
      </c>
      <c r="D160" s="112"/>
      <c r="E160" s="218" t="s">
        <v>306</v>
      </c>
      <c r="F160" s="134" t="s">
        <v>384</v>
      </c>
      <c r="G160" s="112" t="s">
        <v>80</v>
      </c>
      <c r="H160" s="112" t="s">
        <v>385</v>
      </c>
      <c r="I160" s="112" t="s">
        <v>151</v>
      </c>
      <c r="J160" s="111">
        <v>2024</v>
      </c>
      <c r="K160" s="112" t="s">
        <v>311</v>
      </c>
      <c r="L160" s="134">
        <v>305851</v>
      </c>
      <c r="M160" s="328" t="s">
        <v>188</v>
      </c>
      <c r="N160" s="206" t="s">
        <v>210</v>
      </c>
      <c r="O160" s="299" t="s">
        <v>311</v>
      </c>
      <c r="P160" s="287">
        <v>0</v>
      </c>
      <c r="Q160" s="300">
        <v>0</v>
      </c>
      <c r="R160" s="290">
        <v>0</v>
      </c>
      <c r="S160" s="110">
        <v>0</v>
      </c>
      <c r="T160" s="110">
        <v>0</v>
      </c>
      <c r="U160" s="110">
        <v>0</v>
      </c>
      <c r="V160" s="110">
        <v>0</v>
      </c>
      <c r="W160" s="110">
        <v>0</v>
      </c>
      <c r="X160" s="110">
        <v>0</v>
      </c>
      <c r="Y160" s="110">
        <v>0</v>
      </c>
      <c r="Z160" s="110">
        <v>0</v>
      </c>
      <c r="AA160" s="110">
        <v>0</v>
      </c>
      <c r="AB160" s="110">
        <v>0</v>
      </c>
      <c r="AC160" s="110">
        <v>0</v>
      </c>
    </row>
    <row r="161" spans="1:29" ht="24">
      <c r="A161" s="220">
        <v>40052793</v>
      </c>
      <c r="B161" s="111" t="s">
        <v>303</v>
      </c>
      <c r="C161" s="113" t="s">
        <v>30</v>
      </c>
      <c r="D161" s="218"/>
      <c r="E161" s="218" t="s">
        <v>148</v>
      </c>
      <c r="F161" s="134" t="s">
        <v>386</v>
      </c>
      <c r="G161" s="112" t="s">
        <v>79</v>
      </c>
      <c r="H161" s="112" t="s">
        <v>154</v>
      </c>
      <c r="I161" s="112" t="s">
        <v>151</v>
      </c>
      <c r="J161" s="111">
        <v>2023</v>
      </c>
      <c r="K161" s="112">
        <v>13221</v>
      </c>
      <c r="L161" s="134">
        <v>173026</v>
      </c>
      <c r="M161" s="328" t="s">
        <v>178</v>
      </c>
      <c r="N161" s="206" t="str">
        <f>_xlfn.XLOOKUP(A161,[1]CONSOLIDADO!$G:$G,[1]CONSOLIDADO!$Q:$Q,"")</f>
        <v>REEVALUACIÓN</v>
      </c>
      <c r="O161" s="299">
        <v>164120</v>
      </c>
      <c r="P161" s="287">
        <v>76677</v>
      </c>
      <c r="Q161" s="300">
        <v>0</v>
      </c>
      <c r="R161" s="290">
        <v>0</v>
      </c>
      <c r="S161" s="110">
        <v>0</v>
      </c>
      <c r="T161" s="110">
        <v>0</v>
      </c>
      <c r="U161" s="110">
        <v>0</v>
      </c>
      <c r="V161" s="110">
        <v>0</v>
      </c>
      <c r="W161" s="110">
        <v>0</v>
      </c>
      <c r="X161" s="110">
        <v>0</v>
      </c>
      <c r="Y161" s="110">
        <v>0</v>
      </c>
      <c r="Z161" s="110">
        <v>0</v>
      </c>
      <c r="AA161" s="110">
        <v>0</v>
      </c>
      <c r="AB161" s="110">
        <v>0</v>
      </c>
      <c r="AC161" s="110">
        <v>0</v>
      </c>
    </row>
    <row r="162" spans="1:29" ht="24">
      <c r="A162" s="348">
        <v>40052849</v>
      </c>
      <c r="B162" s="111" t="s">
        <v>303</v>
      </c>
      <c r="C162" s="113" t="s">
        <v>30</v>
      </c>
      <c r="D162" s="253"/>
      <c r="E162" s="218" t="s">
        <v>148</v>
      </c>
      <c r="F162" s="331" t="s">
        <v>387</v>
      </c>
      <c r="G162" s="112" t="s">
        <v>80</v>
      </c>
      <c r="H162" s="112" t="s">
        <v>236</v>
      </c>
      <c r="I162" s="112" t="s">
        <v>151</v>
      </c>
      <c r="J162" s="111">
        <v>2023</v>
      </c>
      <c r="K162" s="112">
        <v>13221</v>
      </c>
      <c r="L162" s="134">
        <v>221810</v>
      </c>
      <c r="M162" s="328" t="s">
        <v>188</v>
      </c>
      <c r="N162" s="206" t="str">
        <f>_xlfn.XLOOKUP(A162,[1]CONSOLIDADO!$G:$G,[1]CONSOLIDADO!$Q:$Q,"")</f>
        <v>EJECUCIÓN</v>
      </c>
      <c r="O162" s="299">
        <v>28810</v>
      </c>
      <c r="P162" s="287">
        <v>122334</v>
      </c>
      <c r="Q162" s="300">
        <v>60883.546999999999</v>
      </c>
      <c r="R162" s="290">
        <v>0</v>
      </c>
      <c r="S162" s="110">
        <v>0</v>
      </c>
      <c r="T162" s="110">
        <v>0</v>
      </c>
      <c r="U162" s="110">
        <v>60883.546999999999</v>
      </c>
      <c r="V162" s="110">
        <v>0</v>
      </c>
      <c r="W162" s="110">
        <v>0</v>
      </c>
      <c r="X162" s="110">
        <v>0</v>
      </c>
      <c r="Y162" s="110">
        <v>0</v>
      </c>
      <c r="Z162" s="110">
        <v>0</v>
      </c>
      <c r="AA162" s="110">
        <v>0</v>
      </c>
      <c r="AB162" s="110">
        <v>0</v>
      </c>
      <c r="AC162" s="110">
        <v>0</v>
      </c>
    </row>
    <row r="163" spans="1:29" ht="24">
      <c r="A163" s="220">
        <v>40052563</v>
      </c>
      <c r="B163" s="111" t="s">
        <v>303</v>
      </c>
      <c r="C163" s="113" t="s">
        <v>30</v>
      </c>
      <c r="D163" s="112"/>
      <c r="E163" s="218" t="s">
        <v>148</v>
      </c>
      <c r="F163" s="134" t="s">
        <v>388</v>
      </c>
      <c r="G163" s="112" t="s">
        <v>89</v>
      </c>
      <c r="H163" s="112" t="s">
        <v>236</v>
      </c>
      <c r="I163" s="112" t="s">
        <v>151</v>
      </c>
      <c r="J163" s="111">
        <v>2023</v>
      </c>
      <c r="K163" s="112">
        <v>13221</v>
      </c>
      <c r="L163" s="134">
        <v>237270</v>
      </c>
      <c r="M163" s="328" t="s">
        <v>192</v>
      </c>
      <c r="N163" s="206" t="str">
        <f>_xlfn.XLOOKUP(A163,[1]CONSOLIDADO!$G:$G,[1]CONSOLIDADO!$Q:$Q,"")</f>
        <v>LICITACIÓN</v>
      </c>
      <c r="O163" s="299">
        <v>247237</v>
      </c>
      <c r="P163" s="287">
        <v>83335</v>
      </c>
      <c r="Q163" s="300">
        <v>0</v>
      </c>
      <c r="R163" s="290">
        <v>0</v>
      </c>
      <c r="S163" s="110">
        <v>0</v>
      </c>
      <c r="T163" s="110">
        <v>0</v>
      </c>
      <c r="U163" s="110">
        <v>0</v>
      </c>
      <c r="V163" s="110">
        <v>0</v>
      </c>
      <c r="W163" s="110">
        <v>0</v>
      </c>
      <c r="X163" s="110">
        <v>0</v>
      </c>
      <c r="Y163" s="110">
        <v>0</v>
      </c>
      <c r="Z163" s="110">
        <v>0</v>
      </c>
      <c r="AA163" s="110">
        <v>0</v>
      </c>
      <c r="AB163" s="110">
        <v>0</v>
      </c>
      <c r="AC163" s="110">
        <v>0</v>
      </c>
    </row>
    <row r="164" spans="1:29" ht="36">
      <c r="A164" s="220">
        <v>40053721</v>
      </c>
      <c r="B164" s="111" t="s">
        <v>303</v>
      </c>
      <c r="C164" s="254" t="s">
        <v>30</v>
      </c>
      <c r="D164" s="253"/>
      <c r="E164" s="218" t="s">
        <v>148</v>
      </c>
      <c r="F164" s="134" t="s">
        <v>389</v>
      </c>
      <c r="G164" s="112" t="s">
        <v>96</v>
      </c>
      <c r="H164" s="112" t="s">
        <v>324</v>
      </c>
      <c r="I164" s="112" t="s">
        <v>151</v>
      </c>
      <c r="J164" s="111">
        <v>2023</v>
      </c>
      <c r="K164" s="112">
        <v>13221</v>
      </c>
      <c r="L164" s="134">
        <v>216820</v>
      </c>
      <c r="M164" s="328" t="s">
        <v>184</v>
      </c>
      <c r="N164" s="206" t="str">
        <f>_xlfn.XLOOKUP(A164,[1]CONSOLIDADO!$G:$G,[1]CONSOLIDADO!$Q:$Q,"")</f>
        <v>RECEPCIÓN PROVISORIA</v>
      </c>
      <c r="O164" s="299">
        <v>22323</v>
      </c>
      <c r="P164" s="287">
        <v>104000</v>
      </c>
      <c r="Q164" s="300">
        <v>0</v>
      </c>
      <c r="R164" s="290">
        <v>0</v>
      </c>
      <c r="S164" s="110">
        <v>0</v>
      </c>
      <c r="T164" s="110">
        <v>0</v>
      </c>
      <c r="U164" s="110">
        <v>0</v>
      </c>
      <c r="V164" s="110">
        <v>0</v>
      </c>
      <c r="W164" s="110">
        <v>0</v>
      </c>
      <c r="X164" s="110">
        <v>0</v>
      </c>
      <c r="Y164" s="110">
        <v>0</v>
      </c>
      <c r="Z164" s="110">
        <v>0</v>
      </c>
      <c r="AA164" s="110">
        <v>0</v>
      </c>
      <c r="AB164" s="110">
        <v>0</v>
      </c>
      <c r="AC164" s="110">
        <v>0</v>
      </c>
    </row>
    <row r="165" spans="1:29" ht="48">
      <c r="A165" s="220">
        <v>30480252</v>
      </c>
      <c r="B165" s="111" t="s">
        <v>303</v>
      </c>
      <c r="C165" s="254" t="s">
        <v>30</v>
      </c>
      <c r="D165" s="253"/>
      <c r="E165" s="218" t="s">
        <v>306</v>
      </c>
      <c r="F165" s="134" t="s">
        <v>390</v>
      </c>
      <c r="G165" s="112" t="s">
        <v>80</v>
      </c>
      <c r="H165" s="112" t="s">
        <v>385</v>
      </c>
      <c r="I165" s="112" t="s">
        <v>151</v>
      </c>
      <c r="J165" s="111">
        <v>2024</v>
      </c>
      <c r="K165" s="112" t="s">
        <v>311</v>
      </c>
      <c r="L165" s="134">
        <v>312532</v>
      </c>
      <c r="M165" s="328" t="s">
        <v>188</v>
      </c>
      <c r="N165" s="206" t="s">
        <v>210</v>
      </c>
      <c r="O165" s="299" t="s">
        <v>311</v>
      </c>
      <c r="P165" s="287">
        <v>0</v>
      </c>
      <c r="Q165" s="300">
        <v>0</v>
      </c>
      <c r="R165" s="290">
        <v>0</v>
      </c>
      <c r="S165" s="110">
        <v>0</v>
      </c>
      <c r="T165" s="110">
        <v>0</v>
      </c>
      <c r="U165" s="110">
        <v>0</v>
      </c>
      <c r="V165" s="110">
        <v>0</v>
      </c>
      <c r="W165" s="110">
        <v>0</v>
      </c>
      <c r="X165" s="110">
        <v>0</v>
      </c>
      <c r="Y165" s="110">
        <v>0</v>
      </c>
      <c r="Z165" s="110">
        <v>0</v>
      </c>
      <c r="AA165" s="110">
        <v>0</v>
      </c>
      <c r="AB165" s="110">
        <v>0</v>
      </c>
      <c r="AC165" s="110">
        <v>0</v>
      </c>
    </row>
    <row r="166" spans="1:29" ht="36">
      <c r="A166" s="349">
        <v>30107747</v>
      </c>
      <c r="B166" s="111" t="s">
        <v>303</v>
      </c>
      <c r="C166" s="113" t="s">
        <v>30</v>
      </c>
      <c r="D166" s="253"/>
      <c r="E166" s="218" t="s">
        <v>148</v>
      </c>
      <c r="F166" s="134" t="s">
        <v>391</v>
      </c>
      <c r="G166" s="112" t="s">
        <v>80</v>
      </c>
      <c r="H166" s="112" t="s">
        <v>324</v>
      </c>
      <c r="I166" s="112" t="s">
        <v>151</v>
      </c>
      <c r="J166" s="111">
        <v>2023</v>
      </c>
      <c r="K166" s="112">
        <v>13598</v>
      </c>
      <c r="L166" s="134">
        <v>9388908.6980000008</v>
      </c>
      <c r="M166" s="328" t="s">
        <v>188</v>
      </c>
      <c r="N166" s="206" t="str">
        <f>_xlfn.XLOOKUP(A166,[1]CONSOLIDADO!$G:$G,[1]CONSOLIDADO!$Q:$Q,"")</f>
        <v>EJECUCIÓN</v>
      </c>
      <c r="O166" s="299">
        <v>500000</v>
      </c>
      <c r="P166" s="287">
        <v>1470000</v>
      </c>
      <c r="Q166" s="300">
        <v>283801.90100000001</v>
      </c>
      <c r="R166" s="290">
        <v>0</v>
      </c>
      <c r="S166" s="110">
        <v>0</v>
      </c>
      <c r="T166" s="110">
        <v>189101.75599999999</v>
      </c>
      <c r="U166" s="110">
        <v>94700.145000000004</v>
      </c>
      <c r="V166" s="110">
        <v>0</v>
      </c>
      <c r="W166" s="110">
        <v>0</v>
      </c>
      <c r="X166" s="110">
        <v>0</v>
      </c>
      <c r="Y166" s="110">
        <v>0</v>
      </c>
      <c r="Z166" s="110">
        <v>0</v>
      </c>
      <c r="AA166" s="110">
        <v>0</v>
      </c>
      <c r="AB166" s="110">
        <v>0</v>
      </c>
      <c r="AC166" s="110">
        <v>0</v>
      </c>
    </row>
    <row r="167" spans="1:29" ht="24">
      <c r="A167" s="220">
        <v>30100129</v>
      </c>
      <c r="B167" s="111" t="s">
        <v>303</v>
      </c>
      <c r="C167" s="254" t="s">
        <v>30</v>
      </c>
      <c r="D167" s="253"/>
      <c r="E167" s="218" t="s">
        <v>148</v>
      </c>
      <c r="F167" s="134" t="s">
        <v>392</v>
      </c>
      <c r="G167" s="112" t="s">
        <v>84</v>
      </c>
      <c r="H167" s="112" t="s">
        <v>221</v>
      </c>
      <c r="I167" s="112" t="s">
        <v>151</v>
      </c>
      <c r="J167" s="111">
        <v>2023</v>
      </c>
      <c r="K167" s="112">
        <v>13693</v>
      </c>
      <c r="L167" s="134">
        <v>1318976.1040000001</v>
      </c>
      <c r="M167" s="328" t="s">
        <v>321</v>
      </c>
      <c r="N167" s="206" t="str">
        <f>_xlfn.XLOOKUP(A167,[1]CONSOLIDADO!$G:$G,[1]CONSOLIDADO!$Q:$Q,"")</f>
        <v>PÉRDIDA DE RATE</v>
      </c>
      <c r="O167" s="299">
        <v>480000</v>
      </c>
      <c r="P167" s="287">
        <v>0</v>
      </c>
      <c r="Q167" s="300">
        <v>0</v>
      </c>
      <c r="R167" s="290">
        <v>0</v>
      </c>
      <c r="S167" s="110">
        <v>0</v>
      </c>
      <c r="T167" s="110">
        <v>0</v>
      </c>
      <c r="U167" s="110">
        <v>0</v>
      </c>
      <c r="V167" s="110">
        <v>0</v>
      </c>
      <c r="W167" s="110">
        <v>0</v>
      </c>
      <c r="X167" s="110">
        <v>0</v>
      </c>
      <c r="Y167" s="110">
        <v>0</v>
      </c>
      <c r="Z167" s="110">
        <v>0</v>
      </c>
      <c r="AA167" s="110">
        <v>0</v>
      </c>
      <c r="AB167" s="110">
        <v>0</v>
      </c>
      <c r="AC167" s="110">
        <v>0</v>
      </c>
    </row>
    <row r="168" spans="1:29">
      <c r="A168" s="349">
        <v>40006217</v>
      </c>
      <c r="B168" s="111" t="s">
        <v>303</v>
      </c>
      <c r="C168" s="113" t="s">
        <v>30</v>
      </c>
      <c r="D168" s="253"/>
      <c r="E168" s="218" t="s">
        <v>148</v>
      </c>
      <c r="F168" s="134" t="s">
        <v>393</v>
      </c>
      <c r="G168" s="112" t="s">
        <v>95</v>
      </c>
      <c r="H168" s="112" t="s">
        <v>225</v>
      </c>
      <c r="I168" s="112" t="s">
        <v>151</v>
      </c>
      <c r="J168" s="111">
        <v>2019</v>
      </c>
      <c r="K168" s="112">
        <v>10023</v>
      </c>
      <c r="L168" s="134">
        <v>477747</v>
      </c>
      <c r="M168" s="328" t="s">
        <v>231</v>
      </c>
      <c r="N168" s="206" t="str">
        <f>_xlfn.XLOOKUP(A168,[1]CONSOLIDADO!$G:$G,[1]CONSOLIDADO!$Q:$Q,"")</f>
        <v>EJECUCIÓN</v>
      </c>
      <c r="O168" s="299">
        <v>364035</v>
      </c>
      <c r="P168" s="287">
        <v>320876</v>
      </c>
      <c r="Q168" s="300">
        <v>101574.77900000001</v>
      </c>
      <c r="R168" s="290">
        <v>0</v>
      </c>
      <c r="S168" s="110">
        <v>0</v>
      </c>
      <c r="T168" s="110">
        <v>58841.841</v>
      </c>
      <c r="U168" s="110">
        <v>42732.938000000002</v>
      </c>
      <c r="V168" s="110">
        <v>0</v>
      </c>
      <c r="W168" s="110">
        <v>0</v>
      </c>
      <c r="X168" s="110">
        <v>0</v>
      </c>
      <c r="Y168" s="110">
        <v>0</v>
      </c>
      <c r="Z168" s="110">
        <v>0</v>
      </c>
      <c r="AA168" s="110">
        <v>0</v>
      </c>
      <c r="AB168" s="110">
        <v>0</v>
      </c>
      <c r="AC168" s="110">
        <v>0</v>
      </c>
    </row>
    <row r="169" spans="1:29" ht="24">
      <c r="A169" s="349">
        <v>30107156</v>
      </c>
      <c r="B169" s="111" t="s">
        <v>303</v>
      </c>
      <c r="C169" s="254" t="s">
        <v>30</v>
      </c>
      <c r="D169" s="253"/>
      <c r="E169" s="218" t="s">
        <v>148</v>
      </c>
      <c r="F169" s="134" t="s">
        <v>394</v>
      </c>
      <c r="G169" s="112" t="s">
        <v>94</v>
      </c>
      <c r="H169" s="112" t="s">
        <v>221</v>
      </c>
      <c r="I169" s="112" t="s">
        <v>151</v>
      </c>
      <c r="J169" s="111">
        <v>2023</v>
      </c>
      <c r="K169" s="112">
        <v>13693</v>
      </c>
      <c r="L169" s="134">
        <v>1868993.72</v>
      </c>
      <c r="M169" s="328" t="s">
        <v>222</v>
      </c>
      <c r="N169" s="206" t="str">
        <f>_xlfn.XLOOKUP(A169,[1]CONSOLIDADO!$G:$G,[1]CONSOLIDADO!$Q:$Q,"")</f>
        <v>EJECUCIÓN</v>
      </c>
      <c r="O169" s="299">
        <v>300000</v>
      </c>
      <c r="P169" s="287">
        <v>444000</v>
      </c>
      <c r="Q169" s="300">
        <v>221793.943</v>
      </c>
      <c r="R169" s="290">
        <v>0</v>
      </c>
      <c r="S169" s="110">
        <v>0</v>
      </c>
      <c r="T169" s="110">
        <v>126094.231</v>
      </c>
      <c r="U169" s="110">
        <v>95699.712</v>
      </c>
      <c r="V169" s="110">
        <v>0</v>
      </c>
      <c r="W169" s="110">
        <v>0</v>
      </c>
      <c r="X169" s="110">
        <v>0</v>
      </c>
      <c r="Y169" s="110">
        <v>0</v>
      </c>
      <c r="Z169" s="110">
        <v>0</v>
      </c>
      <c r="AA169" s="110">
        <v>0</v>
      </c>
      <c r="AB169" s="110">
        <v>0</v>
      </c>
      <c r="AC169" s="110">
        <v>0</v>
      </c>
    </row>
    <row r="170" spans="1:29" ht="36">
      <c r="A170" s="220">
        <v>40040663</v>
      </c>
      <c r="B170" s="111" t="s">
        <v>303</v>
      </c>
      <c r="C170" s="254" t="s">
        <v>30</v>
      </c>
      <c r="D170" s="253"/>
      <c r="E170" s="218" t="s">
        <v>306</v>
      </c>
      <c r="F170" s="134" t="s">
        <v>395</v>
      </c>
      <c r="G170" s="112" t="s">
        <v>80</v>
      </c>
      <c r="H170" s="112" t="s">
        <v>221</v>
      </c>
      <c r="I170" s="112" t="s">
        <v>151</v>
      </c>
      <c r="J170" s="111">
        <v>2024</v>
      </c>
      <c r="K170" s="112">
        <v>13837</v>
      </c>
      <c r="L170" s="134">
        <v>331531.05600000004</v>
      </c>
      <c r="M170" s="328" t="s">
        <v>321</v>
      </c>
      <c r="N170" s="206" t="str">
        <f>_xlfn.XLOOKUP(A170,[1]CONSOLIDADO!$G:$G,[1]CONSOLIDADO!$Q:$Q,"")</f>
        <v>CONVENIO TOTALMENTE TRAMITADO</v>
      </c>
      <c r="O170" s="299">
        <v>331531</v>
      </c>
      <c r="P170" s="287">
        <v>122290</v>
      </c>
      <c r="Q170" s="300">
        <v>0</v>
      </c>
      <c r="R170" s="290">
        <v>0</v>
      </c>
      <c r="S170" s="110">
        <v>0</v>
      </c>
      <c r="T170" s="110">
        <v>0</v>
      </c>
      <c r="U170" s="110">
        <v>0</v>
      </c>
      <c r="V170" s="110">
        <v>0</v>
      </c>
      <c r="W170" s="110">
        <v>0</v>
      </c>
      <c r="X170" s="110">
        <v>0</v>
      </c>
      <c r="Y170" s="110">
        <v>0</v>
      </c>
      <c r="Z170" s="110">
        <v>0</v>
      </c>
      <c r="AA170" s="110">
        <v>0</v>
      </c>
      <c r="AB170" s="110">
        <v>0</v>
      </c>
      <c r="AC170" s="110">
        <v>0</v>
      </c>
    </row>
    <row r="171" spans="1:29" ht="36">
      <c r="A171" s="220">
        <v>30432172</v>
      </c>
      <c r="B171" s="111" t="s">
        <v>303</v>
      </c>
      <c r="C171" s="254" t="s">
        <v>30</v>
      </c>
      <c r="D171" s="253"/>
      <c r="E171" s="218" t="s">
        <v>148</v>
      </c>
      <c r="F171" s="134" t="s">
        <v>396</v>
      </c>
      <c r="G171" s="112" t="s">
        <v>80</v>
      </c>
      <c r="H171" s="112" t="s">
        <v>324</v>
      </c>
      <c r="I171" s="112" t="s">
        <v>151</v>
      </c>
      <c r="J171" s="111">
        <v>2019</v>
      </c>
      <c r="K171" s="112">
        <v>10023</v>
      </c>
      <c r="L171" s="134">
        <v>6392018.75</v>
      </c>
      <c r="M171" s="328" t="s">
        <v>188</v>
      </c>
      <c r="N171" s="206" t="str">
        <f>_xlfn.XLOOKUP(A171,[1]CONSOLIDADO!$G:$G,[1]CONSOLIDADO!$Q:$Q,"")</f>
        <v>LICITACIÓN</v>
      </c>
      <c r="O171" s="299">
        <v>220000</v>
      </c>
      <c r="P171" s="287">
        <v>236000</v>
      </c>
      <c r="Q171" s="300">
        <v>0</v>
      </c>
      <c r="R171" s="290">
        <v>0</v>
      </c>
      <c r="S171" s="110">
        <v>0</v>
      </c>
      <c r="T171" s="110">
        <v>0</v>
      </c>
      <c r="U171" s="110">
        <v>0</v>
      </c>
      <c r="V171" s="110">
        <v>0</v>
      </c>
      <c r="W171" s="110">
        <v>0</v>
      </c>
      <c r="X171" s="110">
        <v>0</v>
      </c>
      <c r="Y171" s="110">
        <v>0</v>
      </c>
      <c r="Z171" s="110">
        <v>0</v>
      </c>
      <c r="AA171" s="110">
        <v>0</v>
      </c>
      <c r="AB171" s="110">
        <v>0</v>
      </c>
      <c r="AC171" s="110">
        <v>0</v>
      </c>
    </row>
    <row r="172" spans="1:29" ht="24">
      <c r="A172" s="220">
        <v>40007893</v>
      </c>
      <c r="B172" s="111" t="s">
        <v>303</v>
      </c>
      <c r="C172" s="254" t="s">
        <v>30</v>
      </c>
      <c r="D172" s="253"/>
      <c r="E172" s="218" t="s">
        <v>306</v>
      </c>
      <c r="F172" s="134" t="s">
        <v>397</v>
      </c>
      <c r="G172" s="112" t="s">
        <v>83</v>
      </c>
      <c r="H172" s="112" t="s">
        <v>154</v>
      </c>
      <c r="I172" s="112" t="s">
        <v>151</v>
      </c>
      <c r="J172" s="111">
        <v>2022</v>
      </c>
      <c r="K172" s="112">
        <v>11932</v>
      </c>
      <c r="L172" s="134">
        <v>96547</v>
      </c>
      <c r="M172" s="328" t="s">
        <v>196</v>
      </c>
      <c r="N172" s="206" t="str">
        <f>_xlfn.XLOOKUP(A172,[1]CONSOLIDADO!$G:$G,[1]CONSOLIDADO!$Q:$Q,"")</f>
        <v>EJECUCIÓN</v>
      </c>
      <c r="O172" s="299" t="s">
        <v>311</v>
      </c>
      <c r="P172" s="287">
        <v>24000</v>
      </c>
      <c r="Q172" s="300">
        <v>0</v>
      </c>
      <c r="R172" s="290">
        <v>0</v>
      </c>
      <c r="S172" s="110">
        <v>0</v>
      </c>
      <c r="T172" s="110">
        <v>0</v>
      </c>
      <c r="U172" s="110">
        <v>0</v>
      </c>
      <c r="V172" s="110">
        <v>0</v>
      </c>
      <c r="W172" s="110">
        <v>0</v>
      </c>
      <c r="X172" s="110">
        <v>0</v>
      </c>
      <c r="Y172" s="110">
        <v>0</v>
      </c>
      <c r="Z172" s="110">
        <v>0</v>
      </c>
      <c r="AA172" s="110">
        <v>0</v>
      </c>
      <c r="AB172" s="110">
        <v>0</v>
      </c>
      <c r="AC172" s="110">
        <v>0</v>
      </c>
    </row>
    <row r="173" spans="1:29" ht="24">
      <c r="A173" s="349">
        <v>40012009</v>
      </c>
      <c r="B173" s="111" t="s">
        <v>303</v>
      </c>
      <c r="C173" s="113" t="s">
        <v>30</v>
      </c>
      <c r="D173" s="253"/>
      <c r="E173" s="218" t="s">
        <v>148</v>
      </c>
      <c r="F173" s="134" t="s">
        <v>398</v>
      </c>
      <c r="G173" s="112" t="s">
        <v>97</v>
      </c>
      <c r="H173" s="112" t="s">
        <v>318</v>
      </c>
      <c r="I173" s="112" t="s">
        <v>151</v>
      </c>
      <c r="J173" s="111">
        <v>2024</v>
      </c>
      <c r="K173" s="112">
        <v>13961</v>
      </c>
      <c r="L173" s="134">
        <v>1588529</v>
      </c>
      <c r="M173" s="328" t="s">
        <v>202</v>
      </c>
      <c r="N173" s="206" t="str">
        <f>_xlfn.XLOOKUP(A173,[1]CONSOLIDADO!$G:$G,[1]CONSOLIDADO!$Q:$Q,"")</f>
        <v>EJECUCIÓN</v>
      </c>
      <c r="O173" s="299">
        <v>720000</v>
      </c>
      <c r="P173" s="287">
        <v>640618</v>
      </c>
      <c r="Q173" s="300">
        <v>91258.875</v>
      </c>
      <c r="R173" s="290">
        <v>0</v>
      </c>
      <c r="S173" s="110">
        <v>0</v>
      </c>
      <c r="T173" s="110">
        <v>59887.122000000003</v>
      </c>
      <c r="U173" s="110">
        <v>31371.753000000001</v>
      </c>
      <c r="V173" s="110">
        <v>0</v>
      </c>
      <c r="W173" s="110">
        <v>0</v>
      </c>
      <c r="X173" s="110">
        <v>0</v>
      </c>
      <c r="Y173" s="110">
        <v>0</v>
      </c>
      <c r="Z173" s="110">
        <v>0</v>
      </c>
      <c r="AA173" s="110">
        <v>0</v>
      </c>
      <c r="AB173" s="110">
        <v>0</v>
      </c>
      <c r="AC173" s="110">
        <v>0</v>
      </c>
    </row>
    <row r="174" spans="1:29" ht="36">
      <c r="A174" s="220">
        <v>40057029</v>
      </c>
      <c r="B174" s="111" t="s">
        <v>303</v>
      </c>
      <c r="C174" s="254" t="s">
        <v>30</v>
      </c>
      <c r="D174" s="253"/>
      <c r="E174" s="218" t="s">
        <v>399</v>
      </c>
      <c r="F174" s="134" t="s">
        <v>400</v>
      </c>
      <c r="G174" s="112" t="s">
        <v>100</v>
      </c>
      <c r="H174" s="112" t="s">
        <v>248</v>
      </c>
      <c r="I174" s="112" t="s">
        <v>151</v>
      </c>
      <c r="J174" s="111">
        <v>2024</v>
      </c>
      <c r="K174" s="112">
        <v>14008</v>
      </c>
      <c r="L174" s="134">
        <v>75251.156000000003</v>
      </c>
      <c r="M174" s="328" t="s">
        <v>162</v>
      </c>
      <c r="N174" s="206" t="str">
        <f>_xlfn.XLOOKUP(A174,[1]CONSOLIDADO!$G:$G,[1]CONSOLIDADO!$Q:$Q,"")</f>
        <v>CONVENIO TOTALMENTE TRAMITADO</v>
      </c>
      <c r="O174" s="299">
        <v>1000</v>
      </c>
      <c r="P174" s="287">
        <v>0</v>
      </c>
      <c r="Q174" s="300">
        <v>0</v>
      </c>
      <c r="R174" s="290">
        <v>0</v>
      </c>
      <c r="S174" s="110">
        <v>0</v>
      </c>
      <c r="T174" s="110">
        <v>0</v>
      </c>
      <c r="U174" s="110">
        <v>0</v>
      </c>
      <c r="V174" s="110">
        <v>0</v>
      </c>
      <c r="W174" s="110">
        <v>0</v>
      </c>
      <c r="X174" s="110">
        <v>0</v>
      </c>
      <c r="Y174" s="110">
        <v>0</v>
      </c>
      <c r="Z174" s="110">
        <v>0</v>
      </c>
      <c r="AA174" s="110">
        <v>0</v>
      </c>
      <c r="AB174" s="110">
        <v>0</v>
      </c>
      <c r="AC174" s="110">
        <v>0</v>
      </c>
    </row>
    <row r="175" spans="1:29" ht="24">
      <c r="A175" s="220">
        <v>40023780</v>
      </c>
      <c r="B175" s="111" t="s">
        <v>303</v>
      </c>
      <c r="C175" s="254" t="s">
        <v>30</v>
      </c>
      <c r="D175" s="253"/>
      <c r="E175" s="218" t="s">
        <v>148</v>
      </c>
      <c r="F175" s="134" t="s">
        <v>401</v>
      </c>
      <c r="G175" s="112" t="s">
        <v>87</v>
      </c>
      <c r="H175" s="112" t="s">
        <v>221</v>
      </c>
      <c r="I175" s="112" t="s">
        <v>151</v>
      </c>
      <c r="J175" s="111">
        <v>2024</v>
      </c>
      <c r="K175" s="112">
        <v>13835</v>
      </c>
      <c r="L175" s="134">
        <v>975594.38199999998</v>
      </c>
      <c r="M175" s="328" t="s">
        <v>182</v>
      </c>
      <c r="N175" s="206" t="str">
        <f>_xlfn.XLOOKUP(A175,[1]CONSOLIDADO!$G:$G,[1]CONSOLIDADO!$Q:$Q,"")</f>
        <v>LICITACIÓN</v>
      </c>
      <c r="O175" s="299">
        <v>245000</v>
      </c>
      <c r="P175" s="287">
        <v>133223</v>
      </c>
      <c r="Q175" s="300">
        <v>0</v>
      </c>
      <c r="R175" s="290">
        <v>0</v>
      </c>
      <c r="S175" s="110">
        <v>0</v>
      </c>
      <c r="T175" s="110">
        <v>0</v>
      </c>
      <c r="U175" s="110">
        <v>0</v>
      </c>
      <c r="V175" s="110">
        <v>0</v>
      </c>
      <c r="W175" s="110">
        <v>0</v>
      </c>
      <c r="X175" s="110">
        <v>0</v>
      </c>
      <c r="Y175" s="110">
        <v>0</v>
      </c>
      <c r="Z175" s="110">
        <v>0</v>
      </c>
      <c r="AA175" s="110">
        <v>0</v>
      </c>
      <c r="AB175" s="110">
        <v>0</v>
      </c>
      <c r="AC175" s="110">
        <v>0</v>
      </c>
    </row>
    <row r="176" spans="1:29" ht="24">
      <c r="A176" s="220">
        <v>40014111</v>
      </c>
      <c r="B176" s="111" t="s">
        <v>303</v>
      </c>
      <c r="C176" s="254" t="s">
        <v>30</v>
      </c>
      <c r="D176" s="253"/>
      <c r="E176" s="218" t="s">
        <v>148</v>
      </c>
      <c r="F176" s="134" t="s">
        <v>402</v>
      </c>
      <c r="G176" s="112" t="s">
        <v>81</v>
      </c>
      <c r="H176" s="112" t="s">
        <v>221</v>
      </c>
      <c r="I176" s="112" t="s">
        <v>151</v>
      </c>
      <c r="J176" s="111">
        <v>2019</v>
      </c>
      <c r="K176" s="112">
        <v>10339</v>
      </c>
      <c r="L176" s="134">
        <v>347057</v>
      </c>
      <c r="M176" s="328" t="s">
        <v>222</v>
      </c>
      <c r="N176" s="206" t="str">
        <f>_xlfn.XLOOKUP(A176,[1]CONSOLIDADO!$G:$G,[1]CONSOLIDADO!$Q:$Q,"")</f>
        <v>LIQUIDACION ANTICIPADA</v>
      </c>
      <c r="O176" s="299">
        <v>8262</v>
      </c>
      <c r="P176" s="287">
        <v>26000</v>
      </c>
      <c r="Q176" s="300">
        <v>0</v>
      </c>
      <c r="R176" s="290">
        <v>0</v>
      </c>
      <c r="S176" s="110">
        <v>0</v>
      </c>
      <c r="T176" s="110">
        <v>0</v>
      </c>
      <c r="U176" s="110">
        <v>0</v>
      </c>
      <c r="V176" s="110">
        <v>0</v>
      </c>
      <c r="W176" s="110">
        <v>0</v>
      </c>
      <c r="X176" s="110">
        <v>0</v>
      </c>
      <c r="Y176" s="110">
        <v>0</v>
      </c>
      <c r="Z176" s="110">
        <v>0</v>
      </c>
      <c r="AA176" s="110">
        <v>0</v>
      </c>
      <c r="AB176" s="110">
        <v>0</v>
      </c>
      <c r="AC176" s="110">
        <v>0</v>
      </c>
    </row>
    <row r="177" spans="1:29" ht="36">
      <c r="A177" s="220">
        <v>30460171</v>
      </c>
      <c r="B177" s="111" t="s">
        <v>303</v>
      </c>
      <c r="C177" s="254" t="s">
        <v>30</v>
      </c>
      <c r="D177" s="253"/>
      <c r="E177" s="218" t="s">
        <v>148</v>
      </c>
      <c r="F177" s="134" t="s">
        <v>403</v>
      </c>
      <c r="G177" s="112" t="s">
        <v>95</v>
      </c>
      <c r="H177" s="112" t="s">
        <v>324</v>
      </c>
      <c r="I177" s="112" t="s">
        <v>151</v>
      </c>
      <c r="J177" s="111">
        <v>2018</v>
      </c>
      <c r="K177" s="112">
        <v>9636</v>
      </c>
      <c r="L177" s="134">
        <v>723201</v>
      </c>
      <c r="M177" s="328" t="s">
        <v>190</v>
      </c>
      <c r="N177" s="206" t="str">
        <f>_xlfn.XLOOKUP(A177,[1]CONSOLIDADO!$G:$G,[1]CONSOLIDADO!$Q:$Q,"")</f>
        <v>LIQUIDACION ANTICIPADA</v>
      </c>
      <c r="O177" s="299">
        <v>75933</v>
      </c>
      <c r="P177" s="287">
        <v>0</v>
      </c>
      <c r="Q177" s="300">
        <v>0</v>
      </c>
      <c r="R177" s="290">
        <v>0</v>
      </c>
      <c r="S177" s="110">
        <v>0</v>
      </c>
      <c r="T177" s="110">
        <v>0</v>
      </c>
      <c r="U177" s="110">
        <v>0</v>
      </c>
      <c r="V177" s="110">
        <v>0</v>
      </c>
      <c r="W177" s="110">
        <v>0</v>
      </c>
      <c r="X177" s="110">
        <v>0</v>
      </c>
      <c r="Y177" s="110">
        <v>0</v>
      </c>
      <c r="Z177" s="110">
        <v>0</v>
      </c>
      <c r="AA177" s="110">
        <v>0</v>
      </c>
      <c r="AB177" s="110">
        <v>0</v>
      </c>
      <c r="AC177" s="110">
        <v>0</v>
      </c>
    </row>
    <row r="178" spans="1:29" ht="24">
      <c r="A178" s="220">
        <v>30108069</v>
      </c>
      <c r="B178" s="111" t="s">
        <v>303</v>
      </c>
      <c r="C178" s="254" t="s">
        <v>30</v>
      </c>
      <c r="D178" s="253"/>
      <c r="E178" s="218" t="s">
        <v>148</v>
      </c>
      <c r="F178" s="134" t="s">
        <v>404</v>
      </c>
      <c r="G178" s="112" t="s">
        <v>80</v>
      </c>
      <c r="H178" s="112" t="s">
        <v>318</v>
      </c>
      <c r="I178" s="112" t="s">
        <v>151</v>
      </c>
      <c r="J178" s="111">
        <v>2017</v>
      </c>
      <c r="K178" s="112">
        <v>8952</v>
      </c>
      <c r="L178" s="134">
        <v>5173889</v>
      </c>
      <c r="M178" s="328" t="s">
        <v>188</v>
      </c>
      <c r="N178" s="206" t="str">
        <f>_xlfn.XLOOKUP(A178,[1]CONSOLIDADO!$G:$G,[1]CONSOLIDADO!$Q:$Q,"")</f>
        <v>LIQUIDACION ANTICIPADA</v>
      </c>
      <c r="O178" s="299" t="s">
        <v>311</v>
      </c>
      <c r="P178" s="287">
        <v>0</v>
      </c>
      <c r="Q178" s="300">
        <v>0</v>
      </c>
      <c r="R178" s="290">
        <v>0</v>
      </c>
      <c r="S178" s="110">
        <v>0</v>
      </c>
      <c r="T178" s="110">
        <v>0</v>
      </c>
      <c r="U178" s="110">
        <v>0</v>
      </c>
      <c r="V178" s="110">
        <v>0</v>
      </c>
      <c r="W178" s="110">
        <v>0</v>
      </c>
      <c r="X178" s="110">
        <v>0</v>
      </c>
      <c r="Y178" s="110">
        <v>0</v>
      </c>
      <c r="Z178" s="110">
        <v>0</v>
      </c>
      <c r="AA178" s="110">
        <v>0</v>
      </c>
      <c r="AB178" s="110">
        <v>0</v>
      </c>
      <c r="AC178" s="110">
        <v>0</v>
      </c>
    </row>
    <row r="179" spans="1:29" ht="36">
      <c r="A179" s="220">
        <v>30084699</v>
      </c>
      <c r="B179" s="111" t="s">
        <v>303</v>
      </c>
      <c r="C179" s="254" t="s">
        <v>30</v>
      </c>
      <c r="D179" s="253"/>
      <c r="E179" s="218" t="s">
        <v>148</v>
      </c>
      <c r="F179" s="134" t="s">
        <v>405</v>
      </c>
      <c r="G179" s="112" t="s">
        <v>89</v>
      </c>
      <c r="H179" s="112" t="s">
        <v>326</v>
      </c>
      <c r="I179" s="112" t="s">
        <v>151</v>
      </c>
      <c r="J179" s="111">
        <v>2014</v>
      </c>
      <c r="K179" s="112">
        <v>6456</v>
      </c>
      <c r="L179" s="134">
        <v>10706580</v>
      </c>
      <c r="M179" s="328" t="s">
        <v>321</v>
      </c>
      <c r="N179" s="206" t="str">
        <f>_xlfn.XLOOKUP(A179,[1]CONSOLIDADO!$G:$G,[1]CONSOLIDADO!$Q:$Q,"")</f>
        <v>LICITACIÓN</v>
      </c>
      <c r="O179" s="299">
        <v>430000</v>
      </c>
      <c r="P179" s="287">
        <v>246000</v>
      </c>
      <c r="Q179" s="300">
        <v>0</v>
      </c>
      <c r="R179" s="290">
        <v>0</v>
      </c>
      <c r="S179" s="110">
        <v>0</v>
      </c>
      <c r="T179" s="110">
        <v>0</v>
      </c>
      <c r="U179" s="110">
        <v>0</v>
      </c>
      <c r="V179" s="110">
        <v>0</v>
      </c>
      <c r="W179" s="110">
        <v>0</v>
      </c>
      <c r="X179" s="110">
        <v>0</v>
      </c>
      <c r="Y179" s="110">
        <v>0</v>
      </c>
      <c r="Z179" s="110">
        <v>0</v>
      </c>
      <c r="AA179" s="110">
        <v>0</v>
      </c>
      <c r="AB179" s="110">
        <v>0</v>
      </c>
      <c r="AC179" s="110">
        <v>0</v>
      </c>
    </row>
    <row r="180" spans="1:29" ht="36">
      <c r="A180" s="220">
        <v>30393924</v>
      </c>
      <c r="B180" s="113" t="s">
        <v>303</v>
      </c>
      <c r="C180" s="113" t="s">
        <v>30</v>
      </c>
      <c r="D180" s="219"/>
      <c r="E180" s="218" t="s">
        <v>148</v>
      </c>
      <c r="F180" s="134" t="s">
        <v>406</v>
      </c>
      <c r="G180" s="112" t="s">
        <v>91</v>
      </c>
      <c r="H180" s="112" t="s">
        <v>324</v>
      </c>
      <c r="I180" s="112" t="s">
        <v>151</v>
      </c>
      <c r="J180" s="111">
        <v>2017</v>
      </c>
      <c r="K180" s="112">
        <v>8952</v>
      </c>
      <c r="L180" s="134">
        <v>610089</v>
      </c>
      <c r="M180" s="328" t="s">
        <v>200</v>
      </c>
      <c r="N180" s="206" t="str">
        <f>_xlfn.XLOOKUP(A180,[1]CONSOLIDADO!$G:$G,[1]CONSOLIDADO!$Q:$Q,"")</f>
        <v>REEVALUACIÓN</v>
      </c>
      <c r="O180" s="299" t="s">
        <v>311</v>
      </c>
      <c r="P180" s="287">
        <v>88202</v>
      </c>
      <c r="Q180" s="300">
        <v>0</v>
      </c>
      <c r="R180" s="290">
        <v>0</v>
      </c>
      <c r="S180" s="110">
        <v>0</v>
      </c>
      <c r="T180" s="110">
        <v>0</v>
      </c>
      <c r="U180" s="110">
        <v>0</v>
      </c>
      <c r="V180" s="110">
        <v>0</v>
      </c>
      <c r="W180" s="110">
        <v>0</v>
      </c>
      <c r="X180" s="110">
        <v>0</v>
      </c>
      <c r="Y180" s="110">
        <v>0</v>
      </c>
      <c r="Z180" s="110">
        <v>0</v>
      </c>
      <c r="AA180" s="110">
        <v>0</v>
      </c>
      <c r="AB180" s="110">
        <v>0</v>
      </c>
      <c r="AC180" s="110">
        <v>0</v>
      </c>
    </row>
    <row r="181" spans="1:29" ht="36">
      <c r="A181" s="220">
        <v>30074451</v>
      </c>
      <c r="B181" s="111" t="s">
        <v>303</v>
      </c>
      <c r="C181" s="113" t="s">
        <v>30</v>
      </c>
      <c r="D181" s="219"/>
      <c r="E181" s="218" t="s">
        <v>148</v>
      </c>
      <c r="F181" s="134" t="s">
        <v>407</v>
      </c>
      <c r="G181" s="112" t="s">
        <v>88</v>
      </c>
      <c r="H181" s="112" t="s">
        <v>251</v>
      </c>
      <c r="I181" s="112" t="s">
        <v>151</v>
      </c>
      <c r="J181" s="111">
        <v>2024</v>
      </c>
      <c r="K181" s="112">
        <v>13843</v>
      </c>
      <c r="L181" s="134">
        <v>711794.01500000001</v>
      </c>
      <c r="M181" s="328" t="s">
        <v>310</v>
      </c>
      <c r="N181" s="206" t="str">
        <f>_xlfn.XLOOKUP(A181,[1]CONSOLIDADO!$G:$G,[1]CONSOLIDADO!$Q:$Q,"")</f>
        <v>CONVENIO TOTALMENTE TRAMITADO</v>
      </c>
      <c r="O181" s="299" t="s">
        <v>311</v>
      </c>
      <c r="P181" s="287">
        <v>0</v>
      </c>
      <c r="Q181" s="300">
        <v>0</v>
      </c>
      <c r="R181" s="290">
        <v>0</v>
      </c>
      <c r="S181" s="110">
        <v>0</v>
      </c>
      <c r="T181" s="110">
        <v>0</v>
      </c>
      <c r="U181" s="110">
        <v>0</v>
      </c>
      <c r="V181" s="110">
        <v>0</v>
      </c>
      <c r="W181" s="110">
        <v>0</v>
      </c>
      <c r="X181" s="110">
        <v>0</v>
      </c>
      <c r="Y181" s="110">
        <v>0</v>
      </c>
      <c r="Z181" s="110">
        <v>0</v>
      </c>
      <c r="AA181" s="110">
        <v>0</v>
      </c>
      <c r="AB181" s="110">
        <v>0</v>
      </c>
      <c r="AC181" s="110">
        <v>0</v>
      </c>
    </row>
    <row r="182" spans="1:29" ht="24">
      <c r="A182" s="346">
        <v>30392032</v>
      </c>
      <c r="B182" s="112" t="s">
        <v>303</v>
      </c>
      <c r="C182" s="113" t="s">
        <v>30</v>
      </c>
      <c r="D182" s="113"/>
      <c r="E182" s="218" t="s">
        <v>148</v>
      </c>
      <c r="F182" s="134" t="s">
        <v>408</v>
      </c>
      <c r="G182" s="112" t="s">
        <v>95</v>
      </c>
      <c r="H182" s="112" t="s">
        <v>236</v>
      </c>
      <c r="I182" s="112" t="s">
        <v>151</v>
      </c>
      <c r="J182" s="111">
        <v>2024</v>
      </c>
      <c r="K182" s="112">
        <v>14171</v>
      </c>
      <c r="L182" s="134">
        <v>451218.30200000003</v>
      </c>
      <c r="M182" s="112" t="s">
        <v>190</v>
      </c>
      <c r="N182" s="206" t="str">
        <f>_xlfn.XLOOKUP(A182,[1]CONSOLIDADO!$G:$G,[1]CONSOLIDADO!$Q:$Q,"")</f>
        <v>EJECUCIÓN</v>
      </c>
      <c r="O182" s="299">
        <v>404384</v>
      </c>
      <c r="P182" s="287">
        <v>40446</v>
      </c>
      <c r="Q182" s="300">
        <v>40445.124000000003</v>
      </c>
      <c r="R182" s="290">
        <v>0</v>
      </c>
      <c r="S182" s="110">
        <v>0</v>
      </c>
      <c r="T182" s="110">
        <v>0</v>
      </c>
      <c r="U182" s="110">
        <v>40445.124000000003</v>
      </c>
      <c r="V182" s="110">
        <v>0</v>
      </c>
      <c r="W182" s="110">
        <v>0</v>
      </c>
      <c r="X182" s="110">
        <v>0</v>
      </c>
      <c r="Y182" s="110">
        <v>0</v>
      </c>
      <c r="Z182" s="110">
        <v>0</v>
      </c>
      <c r="AA182" s="110">
        <v>0</v>
      </c>
      <c r="AB182" s="110">
        <v>0</v>
      </c>
      <c r="AC182" s="110">
        <v>0</v>
      </c>
    </row>
    <row r="183" spans="1:29" ht="24">
      <c r="A183" s="202">
        <v>40055234</v>
      </c>
      <c r="B183" s="111" t="s">
        <v>303</v>
      </c>
      <c r="C183" s="113" t="s">
        <v>30</v>
      </c>
      <c r="D183" s="219"/>
      <c r="E183" s="218" t="s">
        <v>148</v>
      </c>
      <c r="F183" s="134" t="s">
        <v>409</v>
      </c>
      <c r="G183" s="112" t="s">
        <v>82</v>
      </c>
      <c r="H183" s="112" t="s">
        <v>154</v>
      </c>
      <c r="I183" s="112" t="s">
        <v>151</v>
      </c>
      <c r="J183" s="111">
        <v>2024</v>
      </c>
      <c r="K183" s="112">
        <v>14171</v>
      </c>
      <c r="L183" s="134">
        <v>268198.842</v>
      </c>
      <c r="M183" s="112" t="s">
        <v>186</v>
      </c>
      <c r="N183" s="206" t="str">
        <f>_xlfn.XLOOKUP(A183,[1]CONSOLIDADO!$G:$G,[1]CONSOLIDADO!$Q:$Q,"")</f>
        <v>LICITACIÓN</v>
      </c>
      <c r="O183" s="299">
        <v>267871</v>
      </c>
      <c r="P183" s="287">
        <v>2000</v>
      </c>
      <c r="Q183" s="300">
        <v>0</v>
      </c>
      <c r="R183" s="290">
        <v>0</v>
      </c>
      <c r="S183" s="110">
        <v>0</v>
      </c>
      <c r="T183" s="110">
        <v>0</v>
      </c>
      <c r="U183" s="110">
        <v>0</v>
      </c>
      <c r="V183" s="110">
        <v>0</v>
      </c>
      <c r="W183" s="110">
        <v>0</v>
      </c>
      <c r="X183" s="110">
        <v>0</v>
      </c>
      <c r="Y183" s="110">
        <v>0</v>
      </c>
      <c r="Z183" s="110">
        <v>0</v>
      </c>
      <c r="AA183" s="110">
        <v>0</v>
      </c>
      <c r="AB183" s="110">
        <v>0</v>
      </c>
      <c r="AC183" s="110">
        <v>0</v>
      </c>
    </row>
    <row r="184" spans="1:29" ht="24">
      <c r="A184" s="220">
        <v>40014206</v>
      </c>
      <c r="B184" s="113" t="s">
        <v>303</v>
      </c>
      <c r="C184" s="113" t="s">
        <v>30</v>
      </c>
      <c r="D184" s="219"/>
      <c r="E184" s="218" t="s">
        <v>148</v>
      </c>
      <c r="F184" s="134" t="s">
        <v>410</v>
      </c>
      <c r="G184" s="112" t="s">
        <v>83</v>
      </c>
      <c r="H184" s="112" t="s">
        <v>150</v>
      </c>
      <c r="I184" s="112" t="s">
        <v>151</v>
      </c>
      <c r="J184" s="111">
        <v>2024</v>
      </c>
      <c r="K184" s="112">
        <v>14171</v>
      </c>
      <c r="L184" s="134">
        <v>3598628</v>
      </c>
      <c r="M184" s="330" t="s">
        <v>366</v>
      </c>
      <c r="N184" s="206" t="str">
        <f>_xlfn.XLOOKUP(A184,[1]CONSOLIDADO!$G:$G,[1]CONSOLIDADO!$Q:$Q,"")</f>
        <v>LICITACIÓN</v>
      </c>
      <c r="O184" s="299">
        <v>1200000</v>
      </c>
      <c r="P184" s="287">
        <v>0</v>
      </c>
      <c r="Q184" s="300">
        <v>0</v>
      </c>
      <c r="R184" s="290">
        <v>0</v>
      </c>
      <c r="S184" s="110">
        <v>0</v>
      </c>
      <c r="T184" s="110">
        <v>0</v>
      </c>
      <c r="U184" s="110">
        <v>0</v>
      </c>
      <c r="V184" s="110">
        <v>0</v>
      </c>
      <c r="W184" s="110">
        <v>0</v>
      </c>
      <c r="X184" s="110">
        <v>0</v>
      </c>
      <c r="Y184" s="110">
        <v>0</v>
      </c>
      <c r="Z184" s="110">
        <v>0</v>
      </c>
      <c r="AA184" s="110">
        <v>0</v>
      </c>
      <c r="AB184" s="110">
        <v>0</v>
      </c>
      <c r="AC184" s="110">
        <v>0</v>
      </c>
    </row>
    <row r="185" spans="1:29" ht="24">
      <c r="A185" s="325">
        <v>40046209</v>
      </c>
      <c r="B185" s="113" t="s">
        <v>303</v>
      </c>
      <c r="C185" s="113" t="s">
        <v>30</v>
      </c>
      <c r="D185" s="219"/>
      <c r="E185" s="218" t="s">
        <v>148</v>
      </c>
      <c r="F185" s="134" t="s">
        <v>411</v>
      </c>
      <c r="G185" s="112" t="s">
        <v>89</v>
      </c>
      <c r="H185" s="112" t="s">
        <v>318</v>
      </c>
      <c r="I185" s="112" t="s">
        <v>151</v>
      </c>
      <c r="J185" s="111">
        <v>2024</v>
      </c>
      <c r="K185" s="112">
        <v>14246</v>
      </c>
      <c r="L185" s="134">
        <v>646862.13800000004</v>
      </c>
      <c r="M185" s="330" t="s">
        <v>192</v>
      </c>
      <c r="N185" s="206" t="str">
        <f>_xlfn.XLOOKUP(A185,[1]CONSOLIDADO!$G:$G,[1]CONSOLIDADO!$Q:$Q,"")</f>
        <v>EJECUCIÓN</v>
      </c>
      <c r="O185" s="299">
        <v>383537</v>
      </c>
      <c r="P185" s="287">
        <v>504636</v>
      </c>
      <c r="Q185" s="300">
        <v>75318.240999999995</v>
      </c>
      <c r="R185" s="290">
        <v>0</v>
      </c>
      <c r="S185" s="110">
        <v>0</v>
      </c>
      <c r="T185" s="110">
        <v>75318.240999999995</v>
      </c>
      <c r="U185" s="110">
        <v>0</v>
      </c>
      <c r="V185" s="110">
        <v>0</v>
      </c>
      <c r="W185" s="110">
        <v>0</v>
      </c>
      <c r="X185" s="110">
        <v>0</v>
      </c>
      <c r="Y185" s="110">
        <v>0</v>
      </c>
      <c r="Z185" s="110">
        <v>0</v>
      </c>
      <c r="AA185" s="110">
        <v>0</v>
      </c>
      <c r="AB185" s="110">
        <v>0</v>
      </c>
      <c r="AC185" s="110">
        <v>0</v>
      </c>
    </row>
    <row r="186" spans="1:29" ht="24">
      <c r="A186" s="325">
        <v>40059551</v>
      </c>
      <c r="B186" s="113" t="s">
        <v>303</v>
      </c>
      <c r="C186" s="113" t="s">
        <v>30</v>
      </c>
      <c r="D186" s="219"/>
      <c r="E186" s="218" t="s">
        <v>306</v>
      </c>
      <c r="F186" s="134" t="s">
        <v>412</v>
      </c>
      <c r="G186" s="112" t="s">
        <v>81</v>
      </c>
      <c r="H186" s="112" t="s">
        <v>225</v>
      </c>
      <c r="I186" s="112" t="s">
        <v>151</v>
      </c>
      <c r="J186" s="111">
        <v>2024</v>
      </c>
      <c r="K186" s="112">
        <v>14306</v>
      </c>
      <c r="L186" s="134">
        <v>221328.09400000001</v>
      </c>
      <c r="M186" s="330" t="s">
        <v>321</v>
      </c>
      <c r="N186" s="206" t="str">
        <f>_xlfn.XLOOKUP(A186,[1]CONSOLIDADO!$G:$G,[1]CONSOLIDADO!$Q:$Q,"")</f>
        <v>EJECUCIÓN</v>
      </c>
      <c r="O186" s="299">
        <v>157007</v>
      </c>
      <c r="P186" s="287">
        <v>164430</v>
      </c>
      <c r="Q186" s="300">
        <v>43739.5</v>
      </c>
      <c r="R186" s="290">
        <v>0</v>
      </c>
      <c r="S186" s="110">
        <v>0</v>
      </c>
      <c r="T186" s="110">
        <v>43739.5</v>
      </c>
      <c r="U186" s="110">
        <v>0</v>
      </c>
      <c r="V186" s="110">
        <v>0</v>
      </c>
      <c r="W186" s="110">
        <v>0</v>
      </c>
      <c r="X186" s="110">
        <v>0</v>
      </c>
      <c r="Y186" s="110">
        <v>0</v>
      </c>
      <c r="Z186" s="110">
        <v>0</v>
      </c>
      <c r="AA186" s="110">
        <v>0</v>
      </c>
      <c r="AB186" s="110">
        <v>0</v>
      </c>
      <c r="AC186" s="110">
        <v>0</v>
      </c>
    </row>
    <row r="187" spans="1:29" ht="48">
      <c r="A187" s="220">
        <v>30484225</v>
      </c>
      <c r="B187" s="111" t="s">
        <v>303</v>
      </c>
      <c r="C187" s="113" t="s">
        <v>30</v>
      </c>
      <c r="D187" s="112"/>
      <c r="E187" s="218" t="s">
        <v>148</v>
      </c>
      <c r="F187" s="134" t="s">
        <v>413</v>
      </c>
      <c r="G187" s="112" t="s">
        <v>87</v>
      </c>
      <c r="H187" s="112" t="s">
        <v>154</v>
      </c>
      <c r="I187" s="112" t="s">
        <v>151</v>
      </c>
      <c r="J187" s="111">
        <v>2024</v>
      </c>
      <c r="K187" s="112">
        <v>14306</v>
      </c>
      <c r="L187" s="134">
        <v>2540889.9080000003</v>
      </c>
      <c r="M187" s="328" t="s">
        <v>182</v>
      </c>
      <c r="N187" s="206" t="str">
        <f>_xlfn.XLOOKUP(A187,[1]CONSOLIDADO!$G:$G,[1]CONSOLIDADO!$Q:$Q,"")</f>
        <v>MODIFICACIÓN CONVENIO TOTALMENTE TRAMITADA</v>
      </c>
      <c r="O187" s="299">
        <v>395953</v>
      </c>
      <c r="P187" s="287">
        <v>128000</v>
      </c>
      <c r="Q187" s="300">
        <v>0</v>
      </c>
      <c r="R187" s="290">
        <v>0</v>
      </c>
      <c r="S187" s="110">
        <v>0</v>
      </c>
      <c r="T187" s="110">
        <v>0</v>
      </c>
      <c r="U187" s="110">
        <v>0</v>
      </c>
      <c r="V187" s="110">
        <v>0</v>
      </c>
      <c r="W187" s="110">
        <v>0</v>
      </c>
      <c r="X187" s="110">
        <v>0</v>
      </c>
      <c r="Y187" s="110">
        <v>0</v>
      </c>
      <c r="Z187" s="110">
        <v>0</v>
      </c>
      <c r="AA187" s="110">
        <v>0</v>
      </c>
      <c r="AB187" s="110">
        <v>0</v>
      </c>
      <c r="AC187" s="110">
        <v>0</v>
      </c>
    </row>
    <row r="188" spans="1:29" ht="24">
      <c r="A188" s="220">
        <v>40009584</v>
      </c>
      <c r="B188" s="111" t="s">
        <v>303</v>
      </c>
      <c r="C188" s="113" t="s">
        <v>30</v>
      </c>
      <c r="D188" s="219"/>
      <c r="E188" s="218" t="s">
        <v>148</v>
      </c>
      <c r="F188" s="134" t="s">
        <v>414</v>
      </c>
      <c r="G188" s="112" t="s">
        <v>96</v>
      </c>
      <c r="H188" s="112" t="s">
        <v>154</v>
      </c>
      <c r="I188" s="112" t="s">
        <v>151</v>
      </c>
      <c r="J188" s="111">
        <v>2024</v>
      </c>
      <c r="K188" s="112">
        <v>14394</v>
      </c>
      <c r="L188" s="134">
        <v>1035321.822</v>
      </c>
      <c r="M188" s="330" t="s">
        <v>184</v>
      </c>
      <c r="N188" s="206" t="str">
        <f>_xlfn.XLOOKUP(A188,[1]CONSOLIDADO!$G:$G,[1]CONSOLIDADO!$Q:$Q,"")</f>
        <v>EJECUCIÓN</v>
      </c>
      <c r="O188" s="299">
        <v>541318</v>
      </c>
      <c r="P188" s="287">
        <v>397188</v>
      </c>
      <c r="Q188" s="300">
        <v>353434.32799999998</v>
      </c>
      <c r="R188" s="290">
        <v>0</v>
      </c>
      <c r="S188" s="110">
        <v>0</v>
      </c>
      <c r="T188" s="110">
        <v>269159.55</v>
      </c>
      <c r="U188" s="110">
        <v>84274.778000000006</v>
      </c>
      <c r="V188" s="110">
        <v>0</v>
      </c>
      <c r="W188" s="110">
        <v>0</v>
      </c>
      <c r="X188" s="110">
        <v>0</v>
      </c>
      <c r="Y188" s="110">
        <v>0</v>
      </c>
      <c r="Z188" s="110">
        <v>0</v>
      </c>
      <c r="AA188" s="110">
        <v>0</v>
      </c>
      <c r="AB188" s="110">
        <v>0</v>
      </c>
      <c r="AC188" s="110">
        <v>0</v>
      </c>
    </row>
    <row r="189" spans="1:29" ht="36">
      <c r="A189" s="202">
        <v>40049810</v>
      </c>
      <c r="B189" s="111" t="s">
        <v>303</v>
      </c>
      <c r="C189" s="113" t="s">
        <v>30</v>
      </c>
      <c r="D189" s="113"/>
      <c r="E189" s="218" t="s">
        <v>148</v>
      </c>
      <c r="F189" s="134" t="s">
        <v>415</v>
      </c>
      <c r="G189" s="112" t="s">
        <v>97</v>
      </c>
      <c r="H189" s="112" t="s">
        <v>154</v>
      </c>
      <c r="I189" s="112" t="s">
        <v>151</v>
      </c>
      <c r="J189" s="111">
        <v>2024</v>
      </c>
      <c r="K189" s="112">
        <v>14435</v>
      </c>
      <c r="L189" s="112">
        <v>3506393</v>
      </c>
      <c r="M189" s="332" t="s">
        <v>202</v>
      </c>
      <c r="N189" s="206" t="str">
        <f>_xlfn.XLOOKUP(A189,[1]CONSOLIDADO!$G:$G,[1]CONSOLIDADO!$Q:$Q,"")</f>
        <v>CONVENIO TOTALMENTE TRAMITADO</v>
      </c>
      <c r="O189" s="299">
        <v>320000</v>
      </c>
      <c r="P189" s="287">
        <v>8000</v>
      </c>
      <c r="Q189" s="300">
        <v>0</v>
      </c>
      <c r="R189" s="290">
        <v>0</v>
      </c>
      <c r="S189" s="110">
        <v>0</v>
      </c>
      <c r="T189" s="110">
        <v>0</v>
      </c>
      <c r="U189" s="110">
        <v>0</v>
      </c>
      <c r="V189" s="110">
        <v>0</v>
      </c>
      <c r="W189" s="110">
        <v>0</v>
      </c>
      <c r="X189" s="110">
        <v>0</v>
      </c>
      <c r="Y189" s="110">
        <v>0</v>
      </c>
      <c r="Z189" s="110">
        <v>0</v>
      </c>
      <c r="AA189" s="110">
        <v>0</v>
      </c>
      <c r="AB189" s="110">
        <v>0</v>
      </c>
      <c r="AC189" s="110">
        <v>0</v>
      </c>
    </row>
    <row r="190" spans="1:29" ht="36">
      <c r="A190" s="202">
        <v>40065916</v>
      </c>
      <c r="B190" s="112" t="s">
        <v>303</v>
      </c>
      <c r="C190" s="113" t="s">
        <v>30</v>
      </c>
      <c r="D190" s="113"/>
      <c r="E190" s="218" t="s">
        <v>148</v>
      </c>
      <c r="F190" s="134" t="s">
        <v>416</v>
      </c>
      <c r="G190" s="112" t="s">
        <v>89</v>
      </c>
      <c r="H190" s="112" t="s">
        <v>326</v>
      </c>
      <c r="I190" s="112" t="s">
        <v>151</v>
      </c>
      <c r="J190" s="111">
        <v>2024</v>
      </c>
      <c r="K190" s="112">
        <v>14427</v>
      </c>
      <c r="L190" s="112">
        <v>867975.58000000007</v>
      </c>
      <c r="M190" s="332" t="s">
        <v>192</v>
      </c>
      <c r="N190" s="206" t="str">
        <f>_xlfn.XLOOKUP(A190,[1]CONSOLIDADO!$G:$G,[1]CONSOLIDADO!$Q:$Q,"")</f>
        <v>LICITACIÓN</v>
      </c>
      <c r="O190" s="299">
        <v>420000</v>
      </c>
      <c r="P190" s="287">
        <v>93222</v>
      </c>
      <c r="Q190" s="300">
        <v>0</v>
      </c>
      <c r="R190" s="290">
        <v>0</v>
      </c>
      <c r="S190" s="110">
        <v>0</v>
      </c>
      <c r="T190" s="110">
        <v>0</v>
      </c>
      <c r="U190" s="110">
        <v>0</v>
      </c>
      <c r="V190" s="110">
        <v>0</v>
      </c>
      <c r="W190" s="110">
        <v>0</v>
      </c>
      <c r="X190" s="110">
        <v>0</v>
      </c>
      <c r="Y190" s="110">
        <v>0</v>
      </c>
      <c r="Z190" s="110">
        <v>0</v>
      </c>
      <c r="AA190" s="110">
        <v>0</v>
      </c>
      <c r="AB190" s="110">
        <v>0</v>
      </c>
      <c r="AC190" s="110">
        <v>0</v>
      </c>
    </row>
    <row r="191" spans="1:29" ht="24">
      <c r="A191" s="202">
        <v>40025554</v>
      </c>
      <c r="B191" s="111" t="s">
        <v>303</v>
      </c>
      <c r="C191" s="113" t="s">
        <v>30</v>
      </c>
      <c r="D191" s="112"/>
      <c r="E191" s="218" t="s">
        <v>148</v>
      </c>
      <c r="F191" s="134" t="s">
        <v>417</v>
      </c>
      <c r="G191" s="112" t="s">
        <v>80</v>
      </c>
      <c r="H191" s="112" t="s">
        <v>154</v>
      </c>
      <c r="I191" s="112" t="s">
        <v>151</v>
      </c>
      <c r="J191" s="111">
        <v>2024</v>
      </c>
      <c r="K191" s="112">
        <v>14427</v>
      </c>
      <c r="L191" s="131">
        <v>437006.46400000004</v>
      </c>
      <c r="M191" s="330" t="s">
        <v>188</v>
      </c>
      <c r="N191" s="206" t="str">
        <f>_xlfn.XLOOKUP(A191,[1]CONSOLIDADO!$G:$G,[1]CONSOLIDADO!$Q:$Q,"")</f>
        <v>LICITACIÓN</v>
      </c>
      <c r="O191" s="299">
        <v>369932</v>
      </c>
      <c r="P191" s="287">
        <v>80000</v>
      </c>
      <c r="Q191" s="300">
        <v>0</v>
      </c>
      <c r="R191" s="290">
        <v>0</v>
      </c>
      <c r="S191" s="110">
        <v>0</v>
      </c>
      <c r="T191" s="110">
        <v>0</v>
      </c>
      <c r="U191" s="110">
        <v>0</v>
      </c>
      <c r="V191" s="110">
        <v>0</v>
      </c>
      <c r="W191" s="110">
        <v>0</v>
      </c>
      <c r="X191" s="110">
        <v>0</v>
      </c>
      <c r="Y191" s="110">
        <v>0</v>
      </c>
      <c r="Z191" s="110">
        <v>0</v>
      </c>
      <c r="AA191" s="110">
        <v>0</v>
      </c>
      <c r="AB191" s="110">
        <v>0</v>
      </c>
      <c r="AC191" s="110">
        <v>0</v>
      </c>
    </row>
    <row r="192" spans="1:29" ht="36">
      <c r="A192" s="202">
        <v>30269622</v>
      </c>
      <c r="B192" s="111" t="s">
        <v>303</v>
      </c>
      <c r="C192" s="113" t="s">
        <v>30</v>
      </c>
      <c r="D192" s="112"/>
      <c r="E192" s="218" t="s">
        <v>148</v>
      </c>
      <c r="F192" s="134" t="s">
        <v>418</v>
      </c>
      <c r="G192" s="112" t="s">
        <v>95</v>
      </c>
      <c r="H192" s="112" t="s">
        <v>236</v>
      </c>
      <c r="I192" s="112" t="s">
        <v>151</v>
      </c>
      <c r="J192" s="111">
        <v>2024</v>
      </c>
      <c r="K192" s="112">
        <v>14495</v>
      </c>
      <c r="L192" s="131">
        <v>1145910</v>
      </c>
      <c r="M192" s="330" t="s">
        <v>190</v>
      </c>
      <c r="N192" s="206" t="str">
        <f>_xlfn.XLOOKUP(A192,[1]CONSOLIDADO!$G:$G,[1]CONSOLIDADO!$Q:$Q,"")</f>
        <v>LICITACIÓN</v>
      </c>
      <c r="O192" s="299">
        <v>350000</v>
      </c>
      <c r="P192" s="287">
        <v>750000</v>
      </c>
      <c r="Q192" s="300">
        <v>0</v>
      </c>
      <c r="R192" s="290">
        <v>0</v>
      </c>
      <c r="S192" s="110">
        <v>0</v>
      </c>
      <c r="T192" s="110">
        <v>0</v>
      </c>
      <c r="U192" s="110">
        <v>0</v>
      </c>
      <c r="V192" s="110">
        <v>0</v>
      </c>
      <c r="W192" s="110">
        <v>0</v>
      </c>
      <c r="X192" s="110">
        <v>0</v>
      </c>
      <c r="Y192" s="110">
        <v>0</v>
      </c>
      <c r="Z192" s="110">
        <v>0</v>
      </c>
      <c r="AA192" s="110">
        <v>0</v>
      </c>
      <c r="AB192" s="110">
        <v>0</v>
      </c>
      <c r="AC192" s="110">
        <v>0</v>
      </c>
    </row>
    <row r="193" spans="1:41" ht="36">
      <c r="A193" s="220">
        <v>40032634</v>
      </c>
      <c r="B193" s="111" t="s">
        <v>303</v>
      </c>
      <c r="C193" s="113" t="s">
        <v>30</v>
      </c>
      <c r="D193" s="112"/>
      <c r="E193" s="218" t="s">
        <v>148</v>
      </c>
      <c r="F193" s="134" t="s">
        <v>419</v>
      </c>
      <c r="G193" s="112" t="s">
        <v>87</v>
      </c>
      <c r="H193" s="322" t="s">
        <v>324</v>
      </c>
      <c r="I193" s="112" t="s">
        <v>151</v>
      </c>
      <c r="J193" s="111">
        <v>2024</v>
      </c>
      <c r="K193" s="112">
        <v>14556</v>
      </c>
      <c r="L193" s="134">
        <v>1050930</v>
      </c>
      <c r="M193" s="330" t="s">
        <v>366</v>
      </c>
      <c r="N193" s="206" t="str">
        <f>_xlfn.XLOOKUP(A193,[1]CONSOLIDADO!$G:$G,[1]CONSOLIDADO!$Q:$Q,"")</f>
        <v>CONVENIO TOTALMENTE TRAMITADO</v>
      </c>
      <c r="O193" s="299" t="s">
        <v>311</v>
      </c>
      <c r="P193" s="287">
        <v>132591</v>
      </c>
      <c r="Q193" s="300">
        <v>0</v>
      </c>
      <c r="R193" s="290">
        <v>0</v>
      </c>
      <c r="S193" s="110">
        <v>0</v>
      </c>
      <c r="T193" s="110">
        <v>0</v>
      </c>
      <c r="U193" s="110">
        <v>0</v>
      </c>
      <c r="V193" s="110">
        <v>0</v>
      </c>
      <c r="W193" s="110">
        <v>0</v>
      </c>
      <c r="X193" s="110">
        <v>0</v>
      </c>
      <c r="Y193" s="110">
        <v>0</v>
      </c>
      <c r="Z193" s="110">
        <v>0</v>
      </c>
      <c r="AA193" s="110">
        <v>0</v>
      </c>
      <c r="AB193" s="110">
        <v>0</v>
      </c>
      <c r="AC193" s="110">
        <v>0</v>
      </c>
    </row>
    <row r="194" spans="1:41" ht="24">
      <c r="A194" s="220">
        <v>40007901</v>
      </c>
      <c r="B194" s="111" t="s">
        <v>303</v>
      </c>
      <c r="C194" s="113" t="s">
        <v>30</v>
      </c>
      <c r="D194" s="112"/>
      <c r="E194" s="218" t="s">
        <v>148</v>
      </c>
      <c r="F194" s="134" t="s">
        <v>420</v>
      </c>
      <c r="G194" s="112" t="s">
        <v>83</v>
      </c>
      <c r="H194" s="322" t="s">
        <v>318</v>
      </c>
      <c r="I194" s="112" t="s">
        <v>151</v>
      </c>
      <c r="J194" s="111">
        <v>2024</v>
      </c>
      <c r="K194" s="112">
        <v>14720</v>
      </c>
      <c r="L194" s="134">
        <v>6124290</v>
      </c>
      <c r="M194" s="330" t="s">
        <v>321</v>
      </c>
      <c r="N194" s="206" t="str">
        <f>_xlfn.XLOOKUP(A194,[1]CONSOLIDADO!$G:$G,[1]CONSOLIDADO!$Q:$Q,"")</f>
        <v>REEVALUACIÓN</v>
      </c>
      <c r="O194" s="299">
        <v>320000</v>
      </c>
      <c r="P194" s="287">
        <v>86702</v>
      </c>
      <c r="Q194" s="300">
        <v>0</v>
      </c>
      <c r="R194" s="290">
        <v>0</v>
      </c>
      <c r="S194" s="110">
        <v>0</v>
      </c>
      <c r="T194" s="110">
        <v>0</v>
      </c>
      <c r="U194" s="110">
        <v>0</v>
      </c>
      <c r="V194" s="110">
        <v>0</v>
      </c>
      <c r="W194" s="110">
        <v>0</v>
      </c>
      <c r="X194" s="110">
        <v>0</v>
      </c>
      <c r="Y194" s="110">
        <v>0</v>
      </c>
      <c r="Z194" s="110">
        <v>0</v>
      </c>
      <c r="AA194" s="110">
        <v>0</v>
      </c>
      <c r="AB194" s="110">
        <v>0</v>
      </c>
      <c r="AC194" s="110">
        <v>0</v>
      </c>
      <c r="AD194" s="193"/>
      <c r="AE194" s="193"/>
      <c r="AF194" s="193"/>
      <c r="AG194" s="193"/>
      <c r="AH194" s="193"/>
      <c r="AI194" s="193"/>
      <c r="AJ194" s="193"/>
      <c r="AK194" s="193"/>
      <c r="AL194" s="193"/>
      <c r="AM194" s="193"/>
      <c r="AN194" s="193"/>
      <c r="AO194" s="193"/>
    </row>
    <row r="195" spans="1:41" ht="36">
      <c r="A195" s="220">
        <v>40029810</v>
      </c>
      <c r="B195" s="111" t="s">
        <v>303</v>
      </c>
      <c r="C195" s="113" t="s">
        <v>30</v>
      </c>
      <c r="D195" s="112"/>
      <c r="E195" s="218" t="s">
        <v>306</v>
      </c>
      <c r="F195" s="134" t="s">
        <v>421</v>
      </c>
      <c r="G195" s="112" t="s">
        <v>84</v>
      </c>
      <c r="H195" s="322" t="s">
        <v>248</v>
      </c>
      <c r="I195" s="112" t="s">
        <v>151</v>
      </c>
      <c r="J195" s="111">
        <v>2024</v>
      </c>
      <c r="K195" s="112">
        <v>14748</v>
      </c>
      <c r="L195" s="134">
        <v>491046</v>
      </c>
      <c r="M195" s="330" t="s">
        <v>204</v>
      </c>
      <c r="N195" s="206" t="str">
        <f>_xlfn.XLOOKUP(A195,[1]CONSOLIDADO!$G:$G,[1]CONSOLIDADO!$Q:$Q,"")</f>
        <v>PRIORIZADO</v>
      </c>
      <c r="O195" s="299">
        <v>1000</v>
      </c>
      <c r="P195" s="287">
        <v>0</v>
      </c>
      <c r="Q195" s="300">
        <v>0</v>
      </c>
      <c r="R195" s="290">
        <v>0</v>
      </c>
      <c r="S195" s="110">
        <v>0</v>
      </c>
      <c r="T195" s="110">
        <v>0</v>
      </c>
      <c r="U195" s="110">
        <v>0</v>
      </c>
      <c r="V195" s="110">
        <v>0</v>
      </c>
      <c r="W195" s="110">
        <v>0</v>
      </c>
      <c r="X195" s="110">
        <v>0</v>
      </c>
      <c r="Y195" s="110">
        <v>0</v>
      </c>
      <c r="Z195" s="110">
        <v>0</v>
      </c>
      <c r="AA195" s="110">
        <v>0</v>
      </c>
      <c r="AB195" s="110">
        <v>0</v>
      </c>
      <c r="AC195" s="110">
        <v>0</v>
      </c>
    </row>
    <row r="196" spans="1:41" ht="36">
      <c r="A196" s="220">
        <v>40059705</v>
      </c>
      <c r="B196" s="111" t="s">
        <v>303</v>
      </c>
      <c r="C196" s="113" t="s">
        <v>30</v>
      </c>
      <c r="D196" s="112"/>
      <c r="E196" s="218" t="s">
        <v>148</v>
      </c>
      <c r="F196" s="134" t="s">
        <v>422</v>
      </c>
      <c r="G196" s="112" t="s">
        <v>80</v>
      </c>
      <c r="H196" s="322" t="s">
        <v>326</v>
      </c>
      <c r="I196" s="112" t="s">
        <v>151</v>
      </c>
      <c r="J196" s="111">
        <v>2024</v>
      </c>
      <c r="K196" s="112">
        <v>14585</v>
      </c>
      <c r="L196" s="134">
        <v>25318332</v>
      </c>
      <c r="M196" s="330" t="s">
        <v>423</v>
      </c>
      <c r="N196" s="206" t="str">
        <f>_xlfn.XLOOKUP(A196,[1]CONSOLIDADO!$G:$G,[1]CONSOLIDADO!$Q:$Q,"")</f>
        <v>LICITACIÓN</v>
      </c>
      <c r="O196" s="299">
        <v>1000000</v>
      </c>
      <c r="P196" s="287">
        <v>0</v>
      </c>
      <c r="Q196" s="300">
        <v>0</v>
      </c>
      <c r="R196" s="290">
        <v>0</v>
      </c>
      <c r="S196" s="110">
        <v>0</v>
      </c>
      <c r="T196" s="110">
        <v>0</v>
      </c>
      <c r="U196" s="110">
        <v>0</v>
      </c>
      <c r="V196" s="110">
        <v>0</v>
      </c>
      <c r="W196" s="110">
        <v>0</v>
      </c>
      <c r="X196" s="110">
        <v>0</v>
      </c>
      <c r="Y196" s="110">
        <v>0</v>
      </c>
      <c r="Z196" s="110">
        <v>0</v>
      </c>
      <c r="AA196" s="110">
        <v>0</v>
      </c>
      <c r="AB196" s="110">
        <v>0</v>
      </c>
      <c r="AC196" s="110">
        <v>0</v>
      </c>
    </row>
    <row r="197" spans="1:41" ht="36">
      <c r="A197" s="220">
        <v>40006938</v>
      </c>
      <c r="B197" s="111" t="s">
        <v>303</v>
      </c>
      <c r="C197" s="113" t="s">
        <v>30</v>
      </c>
      <c r="D197" s="112"/>
      <c r="E197" s="218" t="s">
        <v>148</v>
      </c>
      <c r="F197" s="134" t="s">
        <v>424</v>
      </c>
      <c r="G197" s="112" t="s">
        <v>96</v>
      </c>
      <c r="H197" s="112" t="s">
        <v>326</v>
      </c>
      <c r="I197" s="112" t="s">
        <v>151</v>
      </c>
      <c r="J197" s="111">
        <v>2024</v>
      </c>
      <c r="K197" s="112">
        <v>14593</v>
      </c>
      <c r="L197" s="134">
        <v>26529536</v>
      </c>
      <c r="M197" s="330" t="s">
        <v>321</v>
      </c>
      <c r="N197" s="206" t="str">
        <f>_xlfn.XLOOKUP(A197,[1]CONSOLIDADO!$G:$G,[1]CONSOLIDADO!$Q:$Q,"")</f>
        <v>LICITACIÓN</v>
      </c>
      <c r="O197" s="299">
        <v>480000</v>
      </c>
      <c r="P197" s="287">
        <v>242681</v>
      </c>
      <c r="Q197" s="300">
        <v>0</v>
      </c>
      <c r="R197" s="290">
        <v>0</v>
      </c>
      <c r="S197" s="110">
        <v>0</v>
      </c>
      <c r="T197" s="110">
        <v>0</v>
      </c>
      <c r="U197" s="110">
        <v>0</v>
      </c>
      <c r="V197" s="110">
        <v>0</v>
      </c>
      <c r="W197" s="110">
        <v>0</v>
      </c>
      <c r="X197" s="110">
        <v>0</v>
      </c>
      <c r="Y197" s="110">
        <v>0</v>
      </c>
      <c r="Z197" s="110">
        <v>0</v>
      </c>
      <c r="AA197" s="110">
        <v>0</v>
      </c>
      <c r="AB197" s="110">
        <v>0</v>
      </c>
      <c r="AC197" s="110">
        <v>0</v>
      </c>
    </row>
    <row r="198" spans="1:41" ht="24">
      <c r="A198" s="220">
        <v>40028006</v>
      </c>
      <c r="B198" s="111" t="s">
        <v>303</v>
      </c>
      <c r="C198" s="113" t="s">
        <v>30</v>
      </c>
      <c r="D198" s="112"/>
      <c r="E198" s="218" t="s">
        <v>148</v>
      </c>
      <c r="F198" s="134" t="s">
        <v>425</v>
      </c>
      <c r="G198" s="112" t="s">
        <v>88</v>
      </c>
      <c r="H198" s="112" t="s">
        <v>318</v>
      </c>
      <c r="I198" s="112" t="s">
        <v>151</v>
      </c>
      <c r="J198" s="111">
        <v>2025</v>
      </c>
      <c r="K198" s="112">
        <v>15423</v>
      </c>
      <c r="L198" s="134">
        <v>3488816</v>
      </c>
      <c r="M198" s="330" t="s">
        <v>194</v>
      </c>
      <c r="N198" s="206" t="str">
        <f>_xlfn.XLOOKUP(A198,[1]CONSOLIDADO!$G:$G,[1]CONSOLIDADO!$Q:$Q,"")</f>
        <v>LICITACIÓN</v>
      </c>
      <c r="O198" s="299">
        <v>320000</v>
      </c>
      <c r="P198" s="287">
        <v>108000</v>
      </c>
      <c r="Q198" s="300">
        <v>0</v>
      </c>
      <c r="R198" s="290">
        <v>0</v>
      </c>
      <c r="S198" s="110">
        <v>0</v>
      </c>
      <c r="T198" s="110">
        <v>0</v>
      </c>
      <c r="U198" s="110">
        <v>0</v>
      </c>
      <c r="V198" s="110">
        <v>0</v>
      </c>
      <c r="W198" s="110">
        <v>0</v>
      </c>
      <c r="X198" s="110">
        <v>0</v>
      </c>
      <c r="Y198" s="110">
        <v>0</v>
      </c>
      <c r="Z198" s="110">
        <v>0</v>
      </c>
      <c r="AA198" s="110">
        <v>0</v>
      </c>
      <c r="AB198" s="110">
        <v>0</v>
      </c>
      <c r="AC198" s="110">
        <v>0</v>
      </c>
    </row>
    <row r="199" spans="1:41" ht="36">
      <c r="A199" s="220">
        <v>40041776</v>
      </c>
      <c r="B199" s="111" t="s">
        <v>303</v>
      </c>
      <c r="C199" s="113" t="s">
        <v>30</v>
      </c>
      <c r="D199" s="112"/>
      <c r="E199" s="218" t="s">
        <v>148</v>
      </c>
      <c r="F199" s="134" t="s">
        <v>426</v>
      </c>
      <c r="G199" s="112" t="s">
        <v>88</v>
      </c>
      <c r="H199" s="322" t="s">
        <v>318</v>
      </c>
      <c r="I199" s="112" t="s">
        <v>151</v>
      </c>
      <c r="J199" s="111">
        <v>2025</v>
      </c>
      <c r="K199" s="112">
        <v>15423</v>
      </c>
      <c r="L199" s="134">
        <v>1992038</v>
      </c>
      <c r="M199" s="330" t="s">
        <v>194</v>
      </c>
      <c r="N199" s="206" t="str">
        <f>_xlfn.XLOOKUP(A199,[1]CONSOLIDADO!$G:$G,[1]CONSOLIDADO!$Q:$Q,"")</f>
        <v>LICITACIÓN</v>
      </c>
      <c r="O199" s="299">
        <v>320000</v>
      </c>
      <c r="P199" s="287">
        <v>98000</v>
      </c>
      <c r="Q199" s="300">
        <v>0</v>
      </c>
      <c r="R199" s="290">
        <v>0</v>
      </c>
      <c r="S199" s="110">
        <v>0</v>
      </c>
      <c r="T199" s="110">
        <v>0</v>
      </c>
      <c r="U199" s="110">
        <v>0</v>
      </c>
      <c r="V199" s="110">
        <v>0</v>
      </c>
      <c r="W199" s="110">
        <v>0</v>
      </c>
      <c r="X199" s="110">
        <v>0</v>
      </c>
      <c r="Y199" s="110">
        <v>0</v>
      </c>
      <c r="Z199" s="110">
        <v>0</v>
      </c>
      <c r="AA199" s="110">
        <v>0</v>
      </c>
      <c r="AB199" s="110">
        <v>0</v>
      </c>
      <c r="AC199" s="110">
        <v>0</v>
      </c>
    </row>
    <row r="200" spans="1:41" ht="24">
      <c r="A200" s="220">
        <v>30077629</v>
      </c>
      <c r="B200" s="111" t="s">
        <v>303</v>
      </c>
      <c r="C200" s="113" t="s">
        <v>30</v>
      </c>
      <c r="D200" s="112"/>
      <c r="E200" s="218" t="s">
        <v>148</v>
      </c>
      <c r="F200" s="134" t="s">
        <v>427</v>
      </c>
      <c r="G200" s="112" t="s">
        <v>83</v>
      </c>
      <c r="H200" s="322" t="s">
        <v>161</v>
      </c>
      <c r="I200" s="112" t="s">
        <v>151</v>
      </c>
      <c r="J200" s="111">
        <v>2025</v>
      </c>
      <c r="K200" s="112">
        <v>15428</v>
      </c>
      <c r="L200" s="134">
        <v>1140999</v>
      </c>
      <c r="M200" s="330" t="s">
        <v>321</v>
      </c>
      <c r="N200" s="206" t="str">
        <f>_xlfn.XLOOKUP(A200,[1]CONSOLIDADO!$G:$G,[1]CONSOLIDADO!$Q:$Q,"")</f>
        <v>LICITACIÓN</v>
      </c>
      <c r="O200" s="299">
        <v>80000</v>
      </c>
      <c r="P200" s="287">
        <v>13377</v>
      </c>
      <c r="Q200" s="300">
        <v>0</v>
      </c>
      <c r="R200" s="290">
        <v>0</v>
      </c>
      <c r="S200" s="110">
        <v>0</v>
      </c>
      <c r="T200" s="110">
        <v>0</v>
      </c>
      <c r="U200" s="110">
        <v>0</v>
      </c>
      <c r="V200" s="110">
        <v>0</v>
      </c>
      <c r="W200" s="110">
        <v>0</v>
      </c>
      <c r="X200" s="110">
        <v>0</v>
      </c>
      <c r="Y200" s="110">
        <v>0</v>
      </c>
      <c r="Z200" s="110">
        <v>0</v>
      </c>
      <c r="AA200" s="110">
        <v>0</v>
      </c>
      <c r="AB200" s="110">
        <v>0</v>
      </c>
      <c r="AC200" s="110">
        <v>0</v>
      </c>
    </row>
    <row r="201" spans="1:41" ht="24">
      <c r="A201" s="220">
        <v>40074549</v>
      </c>
      <c r="B201" s="111" t="s">
        <v>303</v>
      </c>
      <c r="C201" s="113" t="s">
        <v>30</v>
      </c>
      <c r="D201" s="112"/>
      <c r="E201" s="218" t="s">
        <v>148</v>
      </c>
      <c r="F201" s="112" t="s">
        <v>428</v>
      </c>
      <c r="G201" s="112" t="s">
        <v>80</v>
      </c>
      <c r="H201" s="112" t="s">
        <v>236</v>
      </c>
      <c r="I201" s="112" t="s">
        <v>151</v>
      </c>
      <c r="J201" s="111">
        <v>2025</v>
      </c>
      <c r="K201" s="112">
        <v>15478</v>
      </c>
      <c r="L201" s="134">
        <v>1847899</v>
      </c>
      <c r="M201" s="330" t="s">
        <v>429</v>
      </c>
      <c r="N201" s="206" t="str">
        <f>_xlfn.XLOOKUP(A201,[1]CONSOLIDADO!$G:$G,[1]CONSOLIDADO!$Q:$Q,"")</f>
        <v>CONVENIO EN TRÁMITE</v>
      </c>
      <c r="O201" s="299">
        <v>100000</v>
      </c>
      <c r="P201" s="287">
        <v>100000</v>
      </c>
      <c r="Q201" s="300">
        <v>0</v>
      </c>
      <c r="R201" s="290">
        <v>0</v>
      </c>
      <c r="S201" s="110">
        <v>0</v>
      </c>
      <c r="T201" s="110">
        <v>0</v>
      </c>
      <c r="U201" s="110">
        <v>0</v>
      </c>
      <c r="V201" s="110">
        <v>0</v>
      </c>
      <c r="W201" s="110">
        <v>0</v>
      </c>
      <c r="X201" s="110">
        <v>0</v>
      </c>
      <c r="Y201" s="110">
        <v>0</v>
      </c>
      <c r="Z201" s="110">
        <v>0</v>
      </c>
      <c r="AA201" s="110">
        <v>0</v>
      </c>
      <c r="AB201" s="110">
        <v>0</v>
      </c>
      <c r="AC201" s="110">
        <v>0</v>
      </c>
    </row>
    <row r="202" spans="1:41" ht="36">
      <c r="A202" s="220">
        <v>40074557</v>
      </c>
      <c r="B202" s="111" t="s">
        <v>303</v>
      </c>
      <c r="C202" s="113" t="s">
        <v>30</v>
      </c>
      <c r="D202" s="112"/>
      <c r="E202" s="218" t="s">
        <v>148</v>
      </c>
      <c r="F202" s="112" t="s">
        <v>430</v>
      </c>
      <c r="G202" s="112" t="s">
        <v>100</v>
      </c>
      <c r="H202" s="322" t="s">
        <v>236</v>
      </c>
      <c r="I202" s="112" t="s">
        <v>151</v>
      </c>
      <c r="J202" s="111">
        <v>2025</v>
      </c>
      <c r="K202" s="112">
        <v>15478</v>
      </c>
      <c r="L202" s="134">
        <v>4629766</v>
      </c>
      <c r="M202" s="330" t="s">
        <v>429</v>
      </c>
      <c r="N202" s="206" t="str">
        <f>_xlfn.XLOOKUP(A202,[1]CONSOLIDADO!$G:$G,[1]CONSOLIDADO!$Q:$Q,"")</f>
        <v>CONVENIO EN TRÁMITE</v>
      </c>
      <c r="O202" s="299">
        <v>100000</v>
      </c>
      <c r="P202" s="287">
        <v>100000</v>
      </c>
      <c r="Q202" s="300">
        <v>0</v>
      </c>
      <c r="R202" s="290">
        <v>0</v>
      </c>
      <c r="S202" s="110">
        <v>0</v>
      </c>
      <c r="T202" s="110">
        <v>0</v>
      </c>
      <c r="U202" s="110">
        <v>0</v>
      </c>
      <c r="V202" s="110">
        <v>0</v>
      </c>
      <c r="W202" s="110">
        <v>0</v>
      </c>
      <c r="X202" s="110">
        <v>0</v>
      </c>
      <c r="Y202" s="110">
        <v>0</v>
      </c>
      <c r="Z202" s="110">
        <v>0</v>
      </c>
      <c r="AA202" s="110">
        <v>0</v>
      </c>
      <c r="AB202" s="110">
        <v>0</v>
      </c>
      <c r="AC202" s="110">
        <v>0</v>
      </c>
    </row>
    <row r="203" spans="1:41" ht="24">
      <c r="A203" s="220">
        <v>40074575</v>
      </c>
      <c r="B203" s="111" t="s">
        <v>303</v>
      </c>
      <c r="C203" s="113" t="s">
        <v>30</v>
      </c>
      <c r="D203" s="112"/>
      <c r="E203" s="218" t="s">
        <v>148</v>
      </c>
      <c r="F203" s="112" t="s">
        <v>431</v>
      </c>
      <c r="G203" s="112" t="s">
        <v>90</v>
      </c>
      <c r="H203" s="112" t="s">
        <v>236</v>
      </c>
      <c r="I203" s="112" t="s">
        <v>151</v>
      </c>
      <c r="J203" s="111">
        <v>2025</v>
      </c>
      <c r="K203" s="112">
        <v>15478</v>
      </c>
      <c r="L203" s="134">
        <v>3336949</v>
      </c>
      <c r="M203" s="330" t="s">
        <v>429</v>
      </c>
      <c r="N203" s="206" t="str">
        <f>_xlfn.XLOOKUP(A203,[1]CONSOLIDADO!$G:$G,[1]CONSOLIDADO!$Q:$Q,"")</f>
        <v>CONVENIO EN TRÁMITE</v>
      </c>
      <c r="O203" s="299">
        <v>100000</v>
      </c>
      <c r="P203" s="287">
        <v>100000</v>
      </c>
      <c r="Q203" s="300">
        <v>0</v>
      </c>
      <c r="R203" s="290">
        <v>0</v>
      </c>
      <c r="S203" s="110">
        <v>0</v>
      </c>
      <c r="T203" s="110">
        <v>0</v>
      </c>
      <c r="U203" s="110">
        <v>0</v>
      </c>
      <c r="V203" s="110">
        <v>0</v>
      </c>
      <c r="W203" s="110">
        <v>0</v>
      </c>
      <c r="X203" s="110">
        <v>0</v>
      </c>
      <c r="Y203" s="110">
        <v>0</v>
      </c>
      <c r="Z203" s="110">
        <v>0</v>
      </c>
      <c r="AA203" s="110">
        <v>0</v>
      </c>
      <c r="AB203" s="110">
        <v>0</v>
      </c>
      <c r="AC203" s="110">
        <v>0</v>
      </c>
    </row>
    <row r="204" spans="1:41" ht="24">
      <c r="A204" s="220">
        <v>40074578</v>
      </c>
      <c r="B204" s="111" t="s">
        <v>303</v>
      </c>
      <c r="C204" s="113" t="s">
        <v>30</v>
      </c>
      <c r="D204" s="112"/>
      <c r="E204" s="218" t="s">
        <v>148</v>
      </c>
      <c r="F204" s="112" t="s">
        <v>432</v>
      </c>
      <c r="G204" s="220" t="s">
        <v>94</v>
      </c>
      <c r="H204" s="111" t="s">
        <v>236</v>
      </c>
      <c r="I204" s="112" t="s">
        <v>151</v>
      </c>
      <c r="J204" s="111">
        <v>2025</v>
      </c>
      <c r="K204" s="112">
        <v>15478</v>
      </c>
      <c r="L204" s="134">
        <v>2697005</v>
      </c>
      <c r="M204" s="112" t="s">
        <v>429</v>
      </c>
      <c r="N204" s="206" t="str">
        <f>_xlfn.XLOOKUP(A204,[1]CONSOLIDADO!$G:$G,[1]CONSOLIDADO!$Q:$Q,"")</f>
        <v>CONVENIO EN TRÁMITE</v>
      </c>
      <c r="O204" s="301">
        <v>100000</v>
      </c>
      <c r="P204" s="289">
        <v>100000</v>
      </c>
      <c r="Q204" s="300">
        <v>0</v>
      </c>
      <c r="R204" s="290">
        <v>0</v>
      </c>
      <c r="S204" s="110">
        <v>0</v>
      </c>
      <c r="T204" s="110">
        <v>0</v>
      </c>
      <c r="U204" s="110">
        <v>0</v>
      </c>
      <c r="V204" s="110">
        <v>0</v>
      </c>
      <c r="W204" s="110">
        <v>0</v>
      </c>
      <c r="X204" s="110">
        <v>0</v>
      </c>
      <c r="Y204" s="110">
        <v>0</v>
      </c>
      <c r="Z204" s="110">
        <v>0</v>
      </c>
      <c r="AA204" s="110">
        <v>0</v>
      </c>
      <c r="AB204" s="110">
        <v>0</v>
      </c>
      <c r="AC204" s="110">
        <v>0</v>
      </c>
    </row>
    <row r="205" spans="1:41" ht="24">
      <c r="A205" s="111">
        <v>40074585</v>
      </c>
      <c r="B205" s="111" t="s">
        <v>303</v>
      </c>
      <c r="C205" s="113" t="s">
        <v>30</v>
      </c>
      <c r="D205" s="112"/>
      <c r="E205" s="218" t="s">
        <v>148</v>
      </c>
      <c r="F205" s="112" t="s">
        <v>433</v>
      </c>
      <c r="G205" s="112" t="s">
        <v>95</v>
      </c>
      <c r="H205" s="112" t="s">
        <v>236</v>
      </c>
      <c r="I205" s="112" t="s">
        <v>151</v>
      </c>
      <c r="J205" s="111">
        <v>2025</v>
      </c>
      <c r="K205" s="112">
        <v>15478</v>
      </c>
      <c r="L205" s="131">
        <v>2768049</v>
      </c>
      <c r="M205" s="112" t="s">
        <v>429</v>
      </c>
      <c r="N205" s="206" t="str">
        <f>_xlfn.XLOOKUP(A205,[1]CONSOLIDADO!$G:$G,[1]CONSOLIDADO!$Q:$Q,"")</f>
        <v>CONVENIO EN TRÁMITE</v>
      </c>
      <c r="O205" s="301">
        <v>100000</v>
      </c>
      <c r="P205" s="289">
        <v>100000</v>
      </c>
      <c r="Q205" s="300">
        <v>0</v>
      </c>
      <c r="R205" s="290">
        <v>0</v>
      </c>
      <c r="S205" s="110">
        <v>0</v>
      </c>
      <c r="T205" s="110">
        <v>0</v>
      </c>
      <c r="U205" s="110">
        <v>0</v>
      </c>
      <c r="V205" s="110">
        <v>0</v>
      </c>
      <c r="W205" s="110">
        <v>0</v>
      </c>
      <c r="X205" s="110">
        <v>0</v>
      </c>
      <c r="Y205" s="110">
        <v>0</v>
      </c>
      <c r="Z205" s="110">
        <v>0</v>
      </c>
      <c r="AA205" s="110">
        <v>0</v>
      </c>
      <c r="AB205" s="110">
        <v>0</v>
      </c>
      <c r="AC205" s="110">
        <v>0</v>
      </c>
    </row>
    <row r="206" spans="1:41" ht="24">
      <c r="A206" s="111">
        <v>30129066</v>
      </c>
      <c r="B206" s="111" t="s">
        <v>303</v>
      </c>
      <c r="C206" s="113" t="s">
        <v>30</v>
      </c>
      <c r="D206" s="112"/>
      <c r="E206" s="218" t="s">
        <v>148</v>
      </c>
      <c r="F206" s="112" t="s">
        <v>434</v>
      </c>
      <c r="G206" s="112" t="s">
        <v>80</v>
      </c>
      <c r="H206" s="112" t="s">
        <v>236</v>
      </c>
      <c r="I206" s="112" t="s">
        <v>151</v>
      </c>
      <c r="J206" s="111">
        <v>2025</v>
      </c>
      <c r="K206" s="112">
        <v>15479</v>
      </c>
      <c r="L206" s="131">
        <v>4130512</v>
      </c>
      <c r="M206" s="112" t="s">
        <v>366</v>
      </c>
      <c r="N206" s="206" t="str">
        <f>_xlfn.XLOOKUP(A206,[1]CONSOLIDADO!$G:$G,[1]CONSOLIDADO!$Q:$Q,"")</f>
        <v>CONVENIO EN TRÁMITE</v>
      </c>
      <c r="O206" s="299">
        <v>100000</v>
      </c>
      <c r="P206" s="287">
        <v>100000</v>
      </c>
      <c r="Q206" s="300">
        <v>0</v>
      </c>
      <c r="R206" s="290">
        <v>0</v>
      </c>
      <c r="S206" s="110">
        <v>0</v>
      </c>
      <c r="T206" s="110">
        <v>0</v>
      </c>
      <c r="U206" s="110">
        <v>0</v>
      </c>
      <c r="V206" s="110">
        <v>0</v>
      </c>
      <c r="W206" s="110">
        <v>0</v>
      </c>
      <c r="X206" s="110">
        <v>0</v>
      </c>
      <c r="Y206" s="110">
        <v>0</v>
      </c>
      <c r="Z206" s="110">
        <v>0</v>
      </c>
      <c r="AA206" s="110">
        <v>0</v>
      </c>
      <c r="AB206" s="110">
        <v>0</v>
      </c>
      <c r="AC206" s="110">
        <v>0</v>
      </c>
    </row>
    <row r="207" spans="1:41" ht="36">
      <c r="A207" s="333">
        <v>40075729</v>
      </c>
      <c r="B207" s="112" t="s">
        <v>303</v>
      </c>
      <c r="C207" s="113" t="s">
        <v>30</v>
      </c>
      <c r="D207" s="334"/>
      <c r="E207" s="218" t="s">
        <v>148</v>
      </c>
      <c r="F207" s="112" t="s">
        <v>435</v>
      </c>
      <c r="G207" s="112" t="s">
        <v>90</v>
      </c>
      <c r="H207" s="207" t="s">
        <v>251</v>
      </c>
      <c r="I207" s="112" t="s">
        <v>151</v>
      </c>
      <c r="J207" s="111">
        <v>2025</v>
      </c>
      <c r="K207" s="112">
        <v>15628</v>
      </c>
      <c r="L207" s="134">
        <v>1393432</v>
      </c>
      <c r="M207" s="112" t="s">
        <v>436</v>
      </c>
      <c r="N207" s="206" t="str">
        <f>_xlfn.XLOOKUP(A207,[1]CONSOLIDADO!$G:$G,[1]CONSOLIDADO!$Q:$Q,"")</f>
        <v>CONVENIO EN TRÁMITE</v>
      </c>
      <c r="O207" s="302" t="s">
        <v>311</v>
      </c>
      <c r="P207" s="287">
        <v>1436626</v>
      </c>
      <c r="Q207" s="300">
        <v>0</v>
      </c>
      <c r="R207" s="290">
        <v>0</v>
      </c>
      <c r="S207" s="110">
        <v>0</v>
      </c>
      <c r="T207" s="110">
        <v>0</v>
      </c>
      <c r="U207" s="110">
        <v>0</v>
      </c>
      <c r="V207" s="110">
        <v>0</v>
      </c>
      <c r="W207" s="110">
        <v>0</v>
      </c>
      <c r="X207" s="110">
        <v>0</v>
      </c>
      <c r="Y207" s="110">
        <v>0</v>
      </c>
      <c r="Z207" s="110">
        <v>0</v>
      </c>
      <c r="AA207" s="110">
        <v>0</v>
      </c>
      <c r="AB207" s="110">
        <v>0</v>
      </c>
      <c r="AC207" s="110">
        <v>0</v>
      </c>
    </row>
    <row r="208" spans="1:41" ht="48">
      <c r="A208" s="111">
        <v>20124626</v>
      </c>
      <c r="B208" s="112" t="s">
        <v>303</v>
      </c>
      <c r="C208" s="113" t="s">
        <v>30</v>
      </c>
      <c r="D208" s="112"/>
      <c r="E208" s="218" t="s">
        <v>148</v>
      </c>
      <c r="F208" s="218" t="s">
        <v>437</v>
      </c>
      <c r="G208" s="112" t="s">
        <v>88</v>
      </c>
      <c r="H208" s="112" t="s">
        <v>438</v>
      </c>
      <c r="I208" s="112" t="s">
        <v>151</v>
      </c>
      <c r="J208" s="111">
        <v>2025</v>
      </c>
      <c r="K208" s="112">
        <v>15685</v>
      </c>
      <c r="L208" s="132">
        <v>451889</v>
      </c>
      <c r="M208" s="335" t="s">
        <v>436</v>
      </c>
      <c r="N208" s="206" t="str">
        <f>_xlfn.XLOOKUP(A208,[1]CONSOLIDADO!$G:$G,[1]CONSOLIDADO!$Q:$Q,"")</f>
        <v>CONVENIO EN TRÁMITE</v>
      </c>
      <c r="O208" s="301" t="s">
        <v>311</v>
      </c>
      <c r="P208" s="289">
        <v>465896</v>
      </c>
      <c r="Q208" s="300">
        <v>0</v>
      </c>
      <c r="R208" s="290">
        <v>0</v>
      </c>
      <c r="S208" s="110">
        <v>0</v>
      </c>
      <c r="T208" s="110">
        <v>0</v>
      </c>
      <c r="U208" s="110">
        <v>0</v>
      </c>
      <c r="V208" s="110">
        <v>0</v>
      </c>
      <c r="W208" s="110">
        <v>0</v>
      </c>
      <c r="X208" s="110">
        <v>0</v>
      </c>
      <c r="Y208" s="110">
        <v>0</v>
      </c>
      <c r="Z208" s="110">
        <v>0</v>
      </c>
      <c r="AA208" s="110">
        <v>0</v>
      </c>
      <c r="AB208" s="110">
        <v>0</v>
      </c>
      <c r="AC208" s="110">
        <v>0</v>
      </c>
    </row>
    <row r="209" spans="1:29" ht="48">
      <c r="A209" s="333">
        <v>40075731</v>
      </c>
      <c r="B209" s="112" t="s">
        <v>303</v>
      </c>
      <c r="C209" s="113" t="s">
        <v>30</v>
      </c>
      <c r="D209" s="254"/>
      <c r="E209" s="218" t="s">
        <v>148</v>
      </c>
      <c r="F209" s="112" t="s">
        <v>439</v>
      </c>
      <c r="G209" s="112" t="s">
        <v>90</v>
      </c>
      <c r="H209" s="207" t="s">
        <v>438</v>
      </c>
      <c r="I209" s="112" t="s">
        <v>151</v>
      </c>
      <c r="J209" s="111">
        <v>2025</v>
      </c>
      <c r="K209" s="112">
        <v>15684</v>
      </c>
      <c r="L209" s="134">
        <v>482650</v>
      </c>
      <c r="M209" s="112" t="s">
        <v>436</v>
      </c>
      <c r="N209" s="206" t="str">
        <f>_xlfn.XLOOKUP(A209,[1]CONSOLIDADO!$G:$G,[1]CONSOLIDADO!$Q:$Q,"")</f>
        <v>CONVENIO EN TRÁMITE</v>
      </c>
      <c r="O209" s="299" t="s">
        <v>311</v>
      </c>
      <c r="P209" s="287">
        <v>497611</v>
      </c>
      <c r="Q209" s="300">
        <v>0</v>
      </c>
      <c r="R209" s="290">
        <v>0</v>
      </c>
      <c r="S209" s="110">
        <v>0</v>
      </c>
      <c r="T209" s="110">
        <v>0</v>
      </c>
      <c r="U209" s="110">
        <v>0</v>
      </c>
      <c r="V209" s="110">
        <v>0</v>
      </c>
      <c r="W209" s="110">
        <v>0</v>
      </c>
      <c r="X209" s="110">
        <v>0</v>
      </c>
      <c r="Y209" s="110">
        <v>0</v>
      </c>
      <c r="Z209" s="110">
        <v>0</v>
      </c>
      <c r="AA209" s="110">
        <v>0</v>
      </c>
      <c r="AB209" s="110">
        <v>0</v>
      </c>
      <c r="AC209" s="110">
        <v>0</v>
      </c>
    </row>
    <row r="210" spans="1:29" ht="24">
      <c r="A210" s="111">
        <v>30065234</v>
      </c>
      <c r="B210" s="111" t="s">
        <v>303</v>
      </c>
      <c r="C210" s="113" t="s">
        <v>30</v>
      </c>
      <c r="D210" s="219"/>
      <c r="E210" s="218" t="s">
        <v>148</v>
      </c>
      <c r="F210" s="134" t="s">
        <v>440</v>
      </c>
      <c r="G210" s="112" t="s">
        <v>81</v>
      </c>
      <c r="H210" s="112" t="s">
        <v>150</v>
      </c>
      <c r="I210" s="112" t="s">
        <v>151</v>
      </c>
      <c r="J210" s="111">
        <v>2011</v>
      </c>
      <c r="K210" s="112">
        <v>4872</v>
      </c>
      <c r="L210" s="134">
        <v>15713307</v>
      </c>
      <c r="M210" s="322" t="s">
        <v>266</v>
      </c>
      <c r="N210" s="206" t="str">
        <f>_xlfn.XLOOKUP(A210,[1]CONSOLIDADO!$G:$G,[1]CONSOLIDADO!$Q:$Q,"")</f>
        <v>MODIFICACIÓN DE CONVENIO</v>
      </c>
      <c r="O210" s="299">
        <v>1000</v>
      </c>
      <c r="P210" s="287">
        <v>198126</v>
      </c>
      <c r="Q210" s="300">
        <v>0</v>
      </c>
      <c r="R210" s="290">
        <v>0</v>
      </c>
      <c r="S210" s="110">
        <v>0</v>
      </c>
      <c r="T210" s="110">
        <v>0</v>
      </c>
      <c r="U210" s="110">
        <v>0</v>
      </c>
      <c r="V210" s="110">
        <v>0</v>
      </c>
      <c r="W210" s="110">
        <v>0</v>
      </c>
      <c r="X210" s="110">
        <v>0</v>
      </c>
      <c r="Y210" s="110">
        <v>0</v>
      </c>
      <c r="Z210" s="110">
        <v>0</v>
      </c>
      <c r="AA210" s="110">
        <v>0</v>
      </c>
      <c r="AB210" s="110">
        <v>0</v>
      </c>
      <c r="AC210" s="110">
        <v>0</v>
      </c>
    </row>
    <row r="211" spans="1:29" ht="36">
      <c r="A211" s="111">
        <v>40041251</v>
      </c>
      <c r="B211" s="111" t="s">
        <v>303</v>
      </c>
      <c r="C211" s="113" t="s">
        <v>30</v>
      </c>
      <c r="D211" s="219"/>
      <c r="E211" s="218" t="s">
        <v>148</v>
      </c>
      <c r="F211" s="218" t="s">
        <v>441</v>
      </c>
      <c r="G211" s="218" t="s">
        <v>80</v>
      </c>
      <c r="H211" s="112" t="s">
        <v>324</v>
      </c>
      <c r="I211" s="112" t="s">
        <v>151</v>
      </c>
      <c r="J211" s="320">
        <v>2025</v>
      </c>
      <c r="K211" s="112">
        <v>15627</v>
      </c>
      <c r="L211" s="203">
        <v>70550</v>
      </c>
      <c r="M211" s="322" t="s">
        <v>366</v>
      </c>
      <c r="N211" s="206" t="str">
        <f>_xlfn.XLOOKUP(A211,[1]CONSOLIDADO!$G:$G,[1]CONSOLIDADO!$Q:$Q,"")</f>
        <v>CONVENIO EN TRÁMITE</v>
      </c>
      <c r="O211" s="301"/>
      <c r="P211" s="289">
        <v>8567</v>
      </c>
      <c r="Q211" s="300">
        <v>0</v>
      </c>
      <c r="R211" s="290">
        <v>0</v>
      </c>
      <c r="S211" s="110">
        <v>0</v>
      </c>
      <c r="T211" s="110">
        <v>0</v>
      </c>
      <c r="U211" s="110">
        <v>0</v>
      </c>
      <c r="V211" s="110">
        <v>0</v>
      </c>
      <c r="W211" s="110">
        <v>0</v>
      </c>
      <c r="X211" s="110">
        <v>0</v>
      </c>
      <c r="Y211" s="110">
        <v>0</v>
      </c>
      <c r="Z211" s="110">
        <v>0</v>
      </c>
      <c r="AA211" s="110">
        <v>0</v>
      </c>
      <c r="AB211" s="110">
        <v>0</v>
      </c>
      <c r="AC211" s="110">
        <v>0</v>
      </c>
    </row>
    <row r="212" spans="1:29" ht="36">
      <c r="A212" s="111">
        <v>40023791</v>
      </c>
      <c r="B212" s="111" t="s">
        <v>303</v>
      </c>
      <c r="C212" s="113" t="s">
        <v>30</v>
      </c>
      <c r="D212" s="113"/>
      <c r="E212" s="218" t="s">
        <v>148</v>
      </c>
      <c r="F212" s="218" t="s">
        <v>442</v>
      </c>
      <c r="G212" s="218" t="s">
        <v>80</v>
      </c>
      <c r="H212" s="217" t="s">
        <v>324</v>
      </c>
      <c r="I212" s="112" t="s">
        <v>151</v>
      </c>
      <c r="J212" s="320">
        <v>2025</v>
      </c>
      <c r="K212" s="112">
        <v>15627</v>
      </c>
      <c r="L212" s="132">
        <v>55550</v>
      </c>
      <c r="M212" s="335" t="s">
        <v>366</v>
      </c>
      <c r="N212" s="206" t="str">
        <f>_xlfn.XLOOKUP(A212,[1]CONSOLIDADO!$G:$G,[1]CONSOLIDADO!$Q:$Q,"")</f>
        <v>CONVENIO EN TRÁMITE</v>
      </c>
      <c r="O212" s="301"/>
      <c r="P212" s="289">
        <v>9066</v>
      </c>
      <c r="Q212" s="300">
        <v>0</v>
      </c>
      <c r="R212" s="290">
        <v>0</v>
      </c>
      <c r="S212" s="110">
        <v>0</v>
      </c>
      <c r="T212" s="110">
        <v>0</v>
      </c>
      <c r="U212" s="110">
        <v>0</v>
      </c>
      <c r="V212" s="110">
        <v>0</v>
      </c>
      <c r="W212" s="110">
        <v>0</v>
      </c>
      <c r="X212" s="110">
        <v>0</v>
      </c>
      <c r="Y212" s="110">
        <v>0</v>
      </c>
      <c r="Z212" s="110">
        <v>0</v>
      </c>
      <c r="AA212" s="110">
        <v>0</v>
      </c>
      <c r="AB212" s="110">
        <v>0</v>
      </c>
      <c r="AC212" s="110">
        <v>0</v>
      </c>
    </row>
    <row r="213" spans="1:29" ht="36">
      <c r="A213" s="325">
        <v>30483919</v>
      </c>
      <c r="B213" s="111" t="s">
        <v>303</v>
      </c>
      <c r="C213" s="113" t="s">
        <v>30</v>
      </c>
      <c r="D213" s="112"/>
      <c r="E213" s="218" t="s">
        <v>148</v>
      </c>
      <c r="F213" s="112" t="s">
        <v>443</v>
      </c>
      <c r="G213" s="112" t="s">
        <v>80</v>
      </c>
      <c r="H213" s="112" t="s">
        <v>324</v>
      </c>
      <c r="I213" s="112" t="s">
        <v>151</v>
      </c>
      <c r="J213" s="111">
        <v>2025</v>
      </c>
      <c r="K213" s="112">
        <v>15627</v>
      </c>
      <c r="L213" s="134">
        <v>508606</v>
      </c>
      <c r="M213" s="112" t="s">
        <v>366</v>
      </c>
      <c r="N213" s="206" t="str">
        <f>_xlfn.XLOOKUP(A213,[1]CONSOLIDADO!$G:$G,[1]CONSOLIDADO!$Q:$Q,"")</f>
        <v>CONVENIO EN TRÁMITE</v>
      </c>
      <c r="O213" s="301"/>
      <c r="P213" s="287">
        <v>59031</v>
      </c>
      <c r="Q213" s="300">
        <v>0</v>
      </c>
      <c r="R213" s="290">
        <v>0</v>
      </c>
      <c r="S213" s="110">
        <v>0</v>
      </c>
      <c r="T213" s="110">
        <v>0</v>
      </c>
      <c r="U213" s="110">
        <v>0</v>
      </c>
      <c r="V213" s="110">
        <v>0</v>
      </c>
      <c r="W213" s="110">
        <v>0</v>
      </c>
      <c r="X213" s="110">
        <v>0</v>
      </c>
      <c r="Y213" s="110">
        <v>0</v>
      </c>
      <c r="Z213" s="110">
        <v>0</v>
      </c>
      <c r="AA213" s="110">
        <v>0</v>
      </c>
      <c r="AB213" s="110">
        <v>0</v>
      </c>
      <c r="AC213" s="110">
        <v>0</v>
      </c>
    </row>
    <row r="214" spans="1:29" ht="24">
      <c r="A214" s="336">
        <v>30426831</v>
      </c>
      <c r="B214" s="311">
        <v>31</v>
      </c>
      <c r="C214" s="321" t="s">
        <v>30</v>
      </c>
      <c r="D214" s="217"/>
      <c r="E214" s="218" t="s">
        <v>148</v>
      </c>
      <c r="F214" s="218" t="s">
        <v>444</v>
      </c>
      <c r="G214" s="218" t="s">
        <v>88</v>
      </c>
      <c r="H214" s="217" t="s">
        <v>376</v>
      </c>
      <c r="I214" s="218" t="s">
        <v>151</v>
      </c>
      <c r="J214" s="320">
        <v>2025</v>
      </c>
      <c r="K214" s="218">
        <v>15688</v>
      </c>
      <c r="L214" s="203">
        <v>3713356</v>
      </c>
      <c r="M214" s="335" t="s">
        <v>445</v>
      </c>
      <c r="N214" s="206" t="str">
        <f>_xlfn.XLOOKUP(A214,[1]CONSOLIDADO!$G:$G,[1]CONSOLIDADO!$Q:$Q,"")</f>
        <v>CONVENIO EN TRÁMITE</v>
      </c>
      <c r="O214" s="301"/>
      <c r="P214" s="287">
        <v>66185</v>
      </c>
      <c r="Q214" s="300"/>
      <c r="R214" s="290">
        <v>0</v>
      </c>
      <c r="S214" s="110">
        <v>0</v>
      </c>
      <c r="T214" s="110">
        <v>0</v>
      </c>
      <c r="U214" s="110">
        <v>0</v>
      </c>
      <c r="V214" s="110">
        <v>0</v>
      </c>
      <c r="W214" s="110">
        <v>0</v>
      </c>
      <c r="X214" s="110">
        <v>0</v>
      </c>
      <c r="Y214" s="110">
        <v>0</v>
      </c>
      <c r="Z214" s="110">
        <v>0</v>
      </c>
      <c r="AA214" s="110">
        <v>0</v>
      </c>
      <c r="AB214" s="110">
        <v>0</v>
      </c>
      <c r="AC214" s="110">
        <v>0</v>
      </c>
    </row>
    <row r="215" spans="1:29">
      <c r="A215" s="111"/>
      <c r="B215" s="111" t="s">
        <v>303</v>
      </c>
      <c r="C215" s="113" t="s">
        <v>25</v>
      </c>
      <c r="D215" s="112"/>
      <c r="E215" s="112"/>
      <c r="F215" s="134" t="s">
        <v>446</v>
      </c>
      <c r="G215" s="112"/>
      <c r="H215" s="112"/>
      <c r="I215" s="112" t="s">
        <v>151</v>
      </c>
      <c r="J215" s="111"/>
      <c r="K215" s="112">
        <v>0</v>
      </c>
      <c r="L215" s="131"/>
      <c r="M215" s="112"/>
      <c r="N215" s="206"/>
      <c r="O215" s="301">
        <v>95500</v>
      </c>
      <c r="P215" s="289"/>
      <c r="Q215" s="300">
        <v>0</v>
      </c>
      <c r="R215" s="290">
        <v>0</v>
      </c>
      <c r="S215" s="110">
        <v>0</v>
      </c>
      <c r="T215" s="110">
        <v>0</v>
      </c>
      <c r="U215" s="110">
        <v>0</v>
      </c>
      <c r="V215" s="110">
        <v>0</v>
      </c>
      <c r="W215" s="110">
        <v>0</v>
      </c>
      <c r="X215" s="110">
        <v>0</v>
      </c>
      <c r="Y215" s="110">
        <v>0</v>
      </c>
      <c r="Z215" s="110">
        <v>0</v>
      </c>
      <c r="AA215" s="110">
        <v>0</v>
      </c>
      <c r="AB215" s="110">
        <v>0</v>
      </c>
      <c r="AC215" s="110">
        <v>0</v>
      </c>
    </row>
    <row r="216" spans="1:29" ht="24">
      <c r="A216" s="111"/>
      <c r="B216" s="111" t="s">
        <v>303</v>
      </c>
      <c r="C216" s="113" t="s">
        <v>30</v>
      </c>
      <c r="D216" s="112"/>
      <c r="E216" s="112"/>
      <c r="F216" s="134" t="s">
        <v>447</v>
      </c>
      <c r="G216" s="112"/>
      <c r="H216" s="112"/>
      <c r="I216" s="112" t="s">
        <v>151</v>
      </c>
      <c r="J216" s="111"/>
      <c r="K216" s="112">
        <v>0</v>
      </c>
      <c r="L216" s="131"/>
      <c r="M216" s="112" t="s">
        <v>217</v>
      </c>
      <c r="N216" s="206"/>
      <c r="O216" s="299">
        <v>0</v>
      </c>
      <c r="P216" s="287">
        <v>-21350</v>
      </c>
      <c r="Q216" s="300">
        <v>0</v>
      </c>
      <c r="R216" s="290">
        <v>0</v>
      </c>
      <c r="S216" s="110">
        <v>0</v>
      </c>
      <c r="T216" s="110">
        <v>0</v>
      </c>
      <c r="U216" s="110">
        <v>0</v>
      </c>
      <c r="V216" s="110">
        <v>0</v>
      </c>
      <c r="W216" s="110">
        <v>0</v>
      </c>
      <c r="X216" s="110">
        <v>0</v>
      </c>
      <c r="Y216" s="110">
        <v>0</v>
      </c>
      <c r="Z216" s="110">
        <v>0</v>
      </c>
      <c r="AA216" s="110">
        <v>0</v>
      </c>
      <c r="AB216" s="110">
        <v>0</v>
      </c>
      <c r="AC216" s="110">
        <v>0</v>
      </c>
    </row>
    <row r="217" spans="1:29" ht="36">
      <c r="A217" s="111">
        <v>40041010</v>
      </c>
      <c r="B217" s="111" t="s">
        <v>448</v>
      </c>
      <c r="C217" s="113" t="s">
        <v>25</v>
      </c>
      <c r="D217" s="219" t="s">
        <v>449</v>
      </c>
      <c r="E217" s="218" t="s">
        <v>148</v>
      </c>
      <c r="F217" s="134" t="s">
        <v>450</v>
      </c>
      <c r="G217" s="112" t="s">
        <v>100</v>
      </c>
      <c r="H217" s="207" t="s">
        <v>157</v>
      </c>
      <c r="I217" s="112" t="s">
        <v>451</v>
      </c>
      <c r="J217" s="111">
        <v>2022</v>
      </c>
      <c r="K217" s="112">
        <v>12111</v>
      </c>
      <c r="L217" s="221">
        <v>135000</v>
      </c>
      <c r="M217" s="112" t="s">
        <v>452</v>
      </c>
      <c r="N217" s="206" t="str">
        <f>_xlfn.XLOOKUP(A217,[1]CONSOLIDADO!$G:$G,[1]CONSOLIDADO!$Q:$Q,"")</f>
        <v>EJECUCIÓN</v>
      </c>
      <c r="O217" s="299" t="s">
        <v>311</v>
      </c>
      <c r="P217" s="287">
        <v>0</v>
      </c>
      <c r="Q217" s="300">
        <v>0</v>
      </c>
      <c r="R217" s="290">
        <v>0</v>
      </c>
      <c r="S217" s="110">
        <v>0</v>
      </c>
      <c r="T217" s="110">
        <v>0</v>
      </c>
      <c r="U217" s="110">
        <v>0</v>
      </c>
      <c r="V217" s="110">
        <v>0</v>
      </c>
      <c r="W217" s="110">
        <v>0</v>
      </c>
      <c r="X217" s="110">
        <v>0</v>
      </c>
      <c r="Y217" s="110">
        <v>0</v>
      </c>
      <c r="Z217" s="110">
        <v>0</v>
      </c>
      <c r="AA217" s="110">
        <v>0</v>
      </c>
      <c r="AB217" s="110">
        <v>0</v>
      </c>
      <c r="AC217" s="110">
        <v>0</v>
      </c>
    </row>
    <row r="218" spans="1:29" ht="36">
      <c r="A218" s="111">
        <v>40041040</v>
      </c>
      <c r="B218" s="111" t="s">
        <v>448</v>
      </c>
      <c r="C218" s="113" t="s">
        <v>25</v>
      </c>
      <c r="D218" s="112" t="s">
        <v>453</v>
      </c>
      <c r="E218" s="218" t="s">
        <v>148</v>
      </c>
      <c r="F218" s="134" t="s">
        <v>454</v>
      </c>
      <c r="G218" s="112" t="s">
        <v>100</v>
      </c>
      <c r="H218" s="112" t="s">
        <v>248</v>
      </c>
      <c r="I218" s="112" t="s">
        <v>451</v>
      </c>
      <c r="J218" s="337">
        <v>2022</v>
      </c>
      <c r="K218" s="112">
        <v>12111</v>
      </c>
      <c r="L218" s="131">
        <v>134770</v>
      </c>
      <c r="M218" s="112" t="s">
        <v>455</v>
      </c>
      <c r="N218" s="206" t="str">
        <f>_xlfn.XLOOKUP(A218,[1]CONSOLIDADO!$G:$G,[1]CONSOLIDADO!$Q:$Q,"")</f>
        <v>PROCESO DE CIERRE</v>
      </c>
      <c r="O218" s="299" t="s">
        <v>311</v>
      </c>
      <c r="P218" s="287">
        <v>2927</v>
      </c>
      <c r="Q218" s="300">
        <v>0</v>
      </c>
      <c r="R218" s="290">
        <v>0</v>
      </c>
      <c r="S218" s="110">
        <v>0</v>
      </c>
      <c r="T218" s="110">
        <v>0</v>
      </c>
      <c r="U218" s="110">
        <v>0</v>
      </c>
      <c r="V218" s="110">
        <v>0</v>
      </c>
      <c r="W218" s="110">
        <v>0</v>
      </c>
      <c r="X218" s="110">
        <v>0</v>
      </c>
      <c r="Y218" s="110">
        <v>0</v>
      </c>
      <c r="Z218" s="110">
        <v>0</v>
      </c>
      <c r="AA218" s="110">
        <v>0</v>
      </c>
      <c r="AB218" s="110">
        <v>0</v>
      </c>
      <c r="AC218" s="110">
        <v>0</v>
      </c>
    </row>
    <row r="219" spans="1:29" ht="36">
      <c r="A219" s="111">
        <v>40059265</v>
      </c>
      <c r="B219" s="111" t="s">
        <v>448</v>
      </c>
      <c r="C219" s="113" t="s">
        <v>25</v>
      </c>
      <c r="D219" s="219">
        <v>458</v>
      </c>
      <c r="E219" s="218" t="s">
        <v>148</v>
      </c>
      <c r="F219" s="134" t="s">
        <v>456</v>
      </c>
      <c r="G219" s="112" t="s">
        <v>100</v>
      </c>
      <c r="H219" s="112" t="s">
        <v>221</v>
      </c>
      <c r="I219" s="112" t="s">
        <v>451</v>
      </c>
      <c r="J219" s="111">
        <v>2023</v>
      </c>
      <c r="K219" s="112">
        <v>13639</v>
      </c>
      <c r="L219" s="112">
        <v>150000</v>
      </c>
      <c r="M219" s="112" t="s">
        <v>457</v>
      </c>
      <c r="N219" s="206" t="str">
        <f>_xlfn.XLOOKUP(A219,[1]CONSOLIDADO!$G:$G,[1]CONSOLIDADO!$Q:$Q,"")</f>
        <v>EJECUCIÓN</v>
      </c>
      <c r="O219" s="299">
        <v>20000</v>
      </c>
      <c r="P219" s="287">
        <v>20000</v>
      </c>
      <c r="Q219" s="300">
        <v>0</v>
      </c>
      <c r="R219" s="290">
        <v>0</v>
      </c>
      <c r="S219" s="110">
        <v>0</v>
      </c>
      <c r="T219" s="110">
        <v>0</v>
      </c>
      <c r="U219" s="110">
        <v>0</v>
      </c>
      <c r="V219" s="110">
        <v>0</v>
      </c>
      <c r="W219" s="110">
        <v>0</v>
      </c>
      <c r="X219" s="110">
        <v>0</v>
      </c>
      <c r="Y219" s="110">
        <v>0</v>
      </c>
      <c r="Z219" s="110">
        <v>0</v>
      </c>
      <c r="AA219" s="110">
        <v>0</v>
      </c>
      <c r="AB219" s="110">
        <v>0</v>
      </c>
      <c r="AC219" s="110">
        <v>0</v>
      </c>
    </row>
    <row r="220" spans="1:29" ht="24">
      <c r="A220" s="111">
        <v>40059260</v>
      </c>
      <c r="B220" s="111" t="s">
        <v>448</v>
      </c>
      <c r="C220" s="113" t="s">
        <v>25</v>
      </c>
      <c r="D220" s="112">
        <v>459</v>
      </c>
      <c r="E220" s="218" t="s">
        <v>148</v>
      </c>
      <c r="F220" s="134" t="s">
        <v>458</v>
      </c>
      <c r="G220" s="112" t="s">
        <v>100</v>
      </c>
      <c r="H220" s="112" t="s">
        <v>221</v>
      </c>
      <c r="I220" s="112" t="s">
        <v>451</v>
      </c>
      <c r="J220" s="111">
        <v>2023</v>
      </c>
      <c r="K220" s="112">
        <v>13639</v>
      </c>
      <c r="L220" s="131">
        <v>150000</v>
      </c>
      <c r="M220" s="322" t="s">
        <v>457</v>
      </c>
      <c r="N220" s="206" t="str">
        <f>_xlfn.XLOOKUP(A220,[1]CONSOLIDADO!$G:$G,[1]CONSOLIDADO!$Q:$Q,"")</f>
        <v>EJECUCIÓN</v>
      </c>
      <c r="O220" s="299">
        <v>20000</v>
      </c>
      <c r="P220" s="287">
        <v>20000</v>
      </c>
      <c r="Q220" s="300">
        <v>0</v>
      </c>
      <c r="R220" s="290">
        <v>0</v>
      </c>
      <c r="S220" s="110">
        <v>0</v>
      </c>
      <c r="T220" s="110">
        <v>0</v>
      </c>
      <c r="U220" s="110">
        <v>0</v>
      </c>
      <c r="V220" s="110">
        <v>0</v>
      </c>
      <c r="W220" s="110">
        <v>0</v>
      </c>
      <c r="X220" s="110">
        <v>0</v>
      </c>
      <c r="Y220" s="110">
        <v>0</v>
      </c>
      <c r="Z220" s="110">
        <v>0</v>
      </c>
      <c r="AA220" s="110">
        <v>0</v>
      </c>
      <c r="AB220" s="110">
        <v>0</v>
      </c>
      <c r="AC220" s="110">
        <v>0</v>
      </c>
    </row>
    <row r="221" spans="1:29" ht="36">
      <c r="A221" s="111">
        <v>40059259</v>
      </c>
      <c r="B221" s="112" t="s">
        <v>448</v>
      </c>
      <c r="C221" s="113" t="s">
        <v>25</v>
      </c>
      <c r="D221" s="112">
        <v>460</v>
      </c>
      <c r="E221" s="218" t="s">
        <v>148</v>
      </c>
      <c r="F221" s="134" t="s">
        <v>459</v>
      </c>
      <c r="G221" s="112" t="s">
        <v>100</v>
      </c>
      <c r="H221" s="112" t="s">
        <v>221</v>
      </c>
      <c r="I221" s="112" t="s">
        <v>451</v>
      </c>
      <c r="J221" s="111">
        <v>2023</v>
      </c>
      <c r="K221" s="112">
        <v>13639</v>
      </c>
      <c r="L221" s="134">
        <v>150000</v>
      </c>
      <c r="M221" s="112" t="s">
        <v>457</v>
      </c>
      <c r="N221" s="206" t="str">
        <f>_xlfn.XLOOKUP(A221,[1]CONSOLIDADO!$G:$G,[1]CONSOLIDADO!$Q:$Q,"")</f>
        <v>EJECUCIÓN</v>
      </c>
      <c r="O221" s="299">
        <v>20000</v>
      </c>
      <c r="P221" s="287">
        <v>20000</v>
      </c>
      <c r="Q221" s="300">
        <v>0</v>
      </c>
      <c r="R221" s="290">
        <v>0</v>
      </c>
      <c r="S221" s="110">
        <v>0</v>
      </c>
      <c r="T221" s="110">
        <v>0</v>
      </c>
      <c r="U221" s="110">
        <v>0</v>
      </c>
      <c r="V221" s="110">
        <v>0</v>
      </c>
      <c r="W221" s="110">
        <v>0</v>
      </c>
      <c r="X221" s="110">
        <v>0</v>
      </c>
      <c r="Y221" s="110">
        <v>0</v>
      </c>
      <c r="Z221" s="110">
        <v>0</v>
      </c>
      <c r="AA221" s="110">
        <v>0</v>
      </c>
      <c r="AB221" s="110">
        <v>0</v>
      </c>
      <c r="AC221" s="110">
        <v>0</v>
      </c>
    </row>
    <row r="222" spans="1:29" ht="36">
      <c r="A222" s="111">
        <v>40059258</v>
      </c>
      <c r="B222" s="112" t="s">
        <v>448</v>
      </c>
      <c r="C222" s="113" t="s">
        <v>25</v>
      </c>
      <c r="D222" s="113">
        <v>461</v>
      </c>
      <c r="E222" s="218" t="s">
        <v>148</v>
      </c>
      <c r="F222" s="134" t="s">
        <v>460</v>
      </c>
      <c r="G222" s="112" t="s">
        <v>100</v>
      </c>
      <c r="H222" s="112" t="s">
        <v>221</v>
      </c>
      <c r="I222" s="112" t="s">
        <v>451</v>
      </c>
      <c r="J222" s="111">
        <v>2023</v>
      </c>
      <c r="K222" s="112">
        <v>13639</v>
      </c>
      <c r="L222" s="134">
        <v>150000</v>
      </c>
      <c r="M222" s="112" t="s">
        <v>457</v>
      </c>
      <c r="N222" s="206" t="str">
        <f>_xlfn.XLOOKUP(A222,[1]CONSOLIDADO!$G:$G,[1]CONSOLIDADO!$Q:$Q,"")</f>
        <v>EJECUCIÓN</v>
      </c>
      <c r="O222" s="299">
        <v>20000</v>
      </c>
      <c r="P222" s="287">
        <v>20000</v>
      </c>
      <c r="Q222" s="300">
        <v>0</v>
      </c>
      <c r="R222" s="290">
        <v>0</v>
      </c>
      <c r="S222" s="110">
        <v>0</v>
      </c>
      <c r="T222" s="110">
        <v>0</v>
      </c>
      <c r="U222" s="110">
        <v>0</v>
      </c>
      <c r="V222" s="110">
        <v>0</v>
      </c>
      <c r="W222" s="110">
        <v>0</v>
      </c>
      <c r="X222" s="110">
        <v>0</v>
      </c>
      <c r="Y222" s="110">
        <v>0</v>
      </c>
      <c r="Z222" s="110">
        <v>0</v>
      </c>
      <c r="AA222" s="110">
        <v>0</v>
      </c>
      <c r="AB222" s="110">
        <v>0</v>
      </c>
      <c r="AC222" s="110">
        <v>0</v>
      </c>
    </row>
    <row r="223" spans="1:29" ht="36">
      <c r="A223" s="325">
        <v>40059257</v>
      </c>
      <c r="B223" s="113" t="s">
        <v>448</v>
      </c>
      <c r="C223" s="113" t="s">
        <v>25</v>
      </c>
      <c r="D223" s="255">
        <v>462</v>
      </c>
      <c r="E223" s="218" t="s">
        <v>148</v>
      </c>
      <c r="F223" s="134" t="s">
        <v>461</v>
      </c>
      <c r="G223" s="112" t="s">
        <v>100</v>
      </c>
      <c r="H223" s="112" t="s">
        <v>376</v>
      </c>
      <c r="I223" s="112" t="s">
        <v>451</v>
      </c>
      <c r="J223" s="111">
        <v>2023</v>
      </c>
      <c r="K223" s="112">
        <v>13639</v>
      </c>
      <c r="L223" s="134">
        <v>150000</v>
      </c>
      <c r="M223" s="322" t="s">
        <v>457</v>
      </c>
      <c r="N223" s="206" t="str">
        <f>_xlfn.XLOOKUP(A223,[1]CONSOLIDADO!$G:$G,[1]CONSOLIDADO!$Q:$Q,"")</f>
        <v>EJECUCIÓN</v>
      </c>
      <c r="O223" s="299">
        <v>20000</v>
      </c>
      <c r="P223" s="287">
        <v>20000</v>
      </c>
      <c r="Q223" s="300">
        <v>0</v>
      </c>
      <c r="R223" s="290">
        <v>0</v>
      </c>
      <c r="S223" s="110">
        <v>0</v>
      </c>
      <c r="T223" s="110">
        <v>0</v>
      </c>
      <c r="U223" s="110">
        <v>0</v>
      </c>
      <c r="V223" s="110">
        <v>0</v>
      </c>
      <c r="W223" s="110">
        <v>0</v>
      </c>
      <c r="X223" s="110">
        <v>0</v>
      </c>
      <c r="Y223" s="110">
        <v>0</v>
      </c>
      <c r="Z223" s="110">
        <v>0</v>
      </c>
      <c r="AA223" s="110">
        <v>0</v>
      </c>
      <c r="AB223" s="110">
        <v>0</v>
      </c>
      <c r="AC223" s="110">
        <v>0</v>
      </c>
    </row>
    <row r="224" spans="1:29" ht="24">
      <c r="A224" s="325">
        <v>40059263</v>
      </c>
      <c r="B224" s="113" t="s">
        <v>448</v>
      </c>
      <c r="C224" s="254" t="s">
        <v>25</v>
      </c>
      <c r="D224" s="251">
        <v>463</v>
      </c>
      <c r="E224" s="218" t="s">
        <v>148</v>
      </c>
      <c r="F224" s="134" t="s">
        <v>462</v>
      </c>
      <c r="G224" s="112" t="s">
        <v>100</v>
      </c>
      <c r="H224" s="112" t="s">
        <v>376</v>
      </c>
      <c r="I224" s="112" t="s">
        <v>451</v>
      </c>
      <c r="J224" s="111">
        <v>2023</v>
      </c>
      <c r="K224" s="112">
        <v>13639</v>
      </c>
      <c r="L224" s="134">
        <v>97670</v>
      </c>
      <c r="M224" s="112" t="s">
        <v>463</v>
      </c>
      <c r="N224" s="206" t="str">
        <f>_xlfn.XLOOKUP(A224,[1]CONSOLIDADO!$G:$G,[1]CONSOLIDADO!$Q:$Q,"")</f>
        <v>EJECUCIÓN</v>
      </c>
      <c r="O224" s="299">
        <v>48835</v>
      </c>
      <c r="P224" s="287">
        <v>48835</v>
      </c>
      <c r="Q224" s="300">
        <v>0</v>
      </c>
      <c r="R224" s="290">
        <v>0</v>
      </c>
      <c r="S224" s="110">
        <v>0</v>
      </c>
      <c r="T224" s="110">
        <v>0</v>
      </c>
      <c r="U224" s="110">
        <v>0</v>
      </c>
      <c r="V224" s="110">
        <v>0</v>
      </c>
      <c r="W224" s="110">
        <v>0</v>
      </c>
      <c r="X224" s="110">
        <v>0</v>
      </c>
      <c r="Y224" s="110">
        <v>0</v>
      </c>
      <c r="Z224" s="110">
        <v>0</v>
      </c>
      <c r="AA224" s="110">
        <v>0</v>
      </c>
      <c r="AB224" s="110">
        <v>0</v>
      </c>
      <c r="AC224" s="110">
        <v>0</v>
      </c>
    </row>
    <row r="225" spans="1:29" ht="36">
      <c r="A225" s="325">
        <v>40059255</v>
      </c>
      <c r="B225" s="113" t="s">
        <v>448</v>
      </c>
      <c r="C225" s="113" t="s">
        <v>25</v>
      </c>
      <c r="D225" s="257">
        <v>464</v>
      </c>
      <c r="E225" s="218" t="s">
        <v>148</v>
      </c>
      <c r="F225" s="134" t="s">
        <v>464</v>
      </c>
      <c r="G225" s="112" t="s">
        <v>100</v>
      </c>
      <c r="H225" s="112" t="s">
        <v>376</v>
      </c>
      <c r="I225" s="112" t="s">
        <v>451</v>
      </c>
      <c r="J225" s="111">
        <v>2023</v>
      </c>
      <c r="K225" s="112">
        <v>13639</v>
      </c>
      <c r="L225" s="134">
        <v>150000</v>
      </c>
      <c r="M225" s="112" t="s">
        <v>463</v>
      </c>
      <c r="N225" s="206" t="str">
        <f>_xlfn.XLOOKUP(A225,[1]CONSOLIDADO!$G:$G,[1]CONSOLIDADO!$Q:$Q,"")</f>
        <v>EJECUCIÓN</v>
      </c>
      <c r="O225" s="299">
        <v>75000</v>
      </c>
      <c r="P225" s="287">
        <v>75000</v>
      </c>
      <c r="Q225" s="300">
        <v>0</v>
      </c>
      <c r="R225" s="290">
        <v>0</v>
      </c>
      <c r="S225" s="110">
        <v>0</v>
      </c>
      <c r="T225" s="110">
        <v>0</v>
      </c>
      <c r="U225" s="110">
        <v>0</v>
      </c>
      <c r="V225" s="110">
        <v>0</v>
      </c>
      <c r="W225" s="110">
        <v>0</v>
      </c>
      <c r="X225" s="110">
        <v>0</v>
      </c>
      <c r="Y225" s="110">
        <v>0</v>
      </c>
      <c r="Z225" s="110">
        <v>0</v>
      </c>
      <c r="AA225" s="110">
        <v>0</v>
      </c>
      <c r="AB225" s="110">
        <v>0</v>
      </c>
      <c r="AC225" s="110">
        <v>0</v>
      </c>
    </row>
    <row r="226" spans="1:29" ht="36">
      <c r="A226" s="111">
        <v>40064855</v>
      </c>
      <c r="B226" s="111" t="s">
        <v>448</v>
      </c>
      <c r="C226" s="113" t="s">
        <v>25</v>
      </c>
      <c r="D226" s="219">
        <v>465</v>
      </c>
      <c r="E226" s="218" t="s">
        <v>148</v>
      </c>
      <c r="F226" s="134" t="s">
        <v>465</v>
      </c>
      <c r="G226" s="112" t="s">
        <v>100</v>
      </c>
      <c r="H226" s="112" t="s">
        <v>248</v>
      </c>
      <c r="I226" s="112" t="s">
        <v>451</v>
      </c>
      <c r="J226" s="111">
        <v>2024</v>
      </c>
      <c r="K226" s="112">
        <v>14177</v>
      </c>
      <c r="L226" s="134">
        <v>150000</v>
      </c>
      <c r="M226" s="112" t="s">
        <v>466</v>
      </c>
      <c r="N226" s="206" t="str">
        <f>_xlfn.XLOOKUP(A226,[1]CONSOLIDADO!$G:$G,[1]CONSOLIDADO!$Q:$Q,"")</f>
        <v>EJECUCIÓN</v>
      </c>
      <c r="O226" s="299">
        <v>60000</v>
      </c>
      <c r="P226" s="287">
        <v>60000</v>
      </c>
      <c r="Q226" s="300">
        <v>0</v>
      </c>
      <c r="R226" s="290">
        <v>0</v>
      </c>
      <c r="S226" s="110">
        <v>0</v>
      </c>
      <c r="T226" s="110">
        <v>0</v>
      </c>
      <c r="U226" s="110">
        <v>0</v>
      </c>
      <c r="V226" s="110">
        <v>0</v>
      </c>
      <c r="W226" s="110">
        <v>0</v>
      </c>
      <c r="X226" s="110">
        <v>0</v>
      </c>
      <c r="Y226" s="110">
        <v>0</v>
      </c>
      <c r="Z226" s="110">
        <v>0</v>
      </c>
      <c r="AA226" s="110">
        <v>0</v>
      </c>
      <c r="AB226" s="110">
        <v>0</v>
      </c>
      <c r="AC226" s="110">
        <v>0</v>
      </c>
    </row>
    <row r="227" spans="1:29" ht="36">
      <c r="A227" s="111">
        <v>40064873</v>
      </c>
      <c r="B227" s="111" t="s">
        <v>448</v>
      </c>
      <c r="C227" s="113" t="s">
        <v>25</v>
      </c>
      <c r="D227" s="219">
        <v>466</v>
      </c>
      <c r="E227" s="218" t="s">
        <v>148</v>
      </c>
      <c r="F227" s="134" t="s">
        <v>467</v>
      </c>
      <c r="G227" s="112" t="s">
        <v>100</v>
      </c>
      <c r="H227" s="112" t="s">
        <v>221</v>
      </c>
      <c r="I227" s="112" t="s">
        <v>451</v>
      </c>
      <c r="J227" s="111">
        <v>2024</v>
      </c>
      <c r="K227" s="112">
        <v>14177</v>
      </c>
      <c r="L227" s="134">
        <v>150000</v>
      </c>
      <c r="M227" s="112" t="s">
        <v>457</v>
      </c>
      <c r="N227" s="206" t="str">
        <f>_xlfn.XLOOKUP(A227,[1]CONSOLIDADO!$G:$G,[1]CONSOLIDADO!$Q:$Q,"")</f>
        <v>EJECUCIÓN</v>
      </c>
      <c r="O227" s="299">
        <v>20000</v>
      </c>
      <c r="P227" s="287">
        <v>20000</v>
      </c>
      <c r="Q227" s="300">
        <v>0</v>
      </c>
      <c r="R227" s="290">
        <v>0</v>
      </c>
      <c r="S227" s="110">
        <v>0</v>
      </c>
      <c r="T227" s="110">
        <v>0</v>
      </c>
      <c r="U227" s="110">
        <v>0</v>
      </c>
      <c r="V227" s="110">
        <v>0</v>
      </c>
      <c r="W227" s="110">
        <v>0</v>
      </c>
      <c r="X227" s="110">
        <v>0</v>
      </c>
      <c r="Y227" s="110">
        <v>0</v>
      </c>
      <c r="Z227" s="110">
        <v>0</v>
      </c>
      <c r="AA227" s="110">
        <v>0</v>
      </c>
      <c r="AB227" s="110">
        <v>0</v>
      </c>
      <c r="AC227" s="110">
        <v>0</v>
      </c>
    </row>
    <row r="228" spans="1:29" ht="36">
      <c r="A228" s="111">
        <v>40064876</v>
      </c>
      <c r="B228" s="111" t="s">
        <v>448</v>
      </c>
      <c r="C228" s="113" t="s">
        <v>25</v>
      </c>
      <c r="D228" s="219">
        <v>467</v>
      </c>
      <c r="E228" s="218" t="s">
        <v>148</v>
      </c>
      <c r="F228" s="134" t="s">
        <v>468</v>
      </c>
      <c r="G228" s="112" t="s">
        <v>100</v>
      </c>
      <c r="H228" s="112" t="s">
        <v>248</v>
      </c>
      <c r="I228" s="112" t="s">
        <v>451</v>
      </c>
      <c r="J228" s="111">
        <v>2024</v>
      </c>
      <c r="K228" s="112">
        <v>14177</v>
      </c>
      <c r="L228" s="134">
        <v>135000</v>
      </c>
      <c r="M228" s="112" t="s">
        <v>452</v>
      </c>
      <c r="N228" s="206" t="str">
        <f>_xlfn.XLOOKUP(A228,[1]CONSOLIDADO!$G:$G,[1]CONSOLIDADO!$Q:$Q,"")</f>
        <v>EJECUCIÓN</v>
      </c>
      <c r="O228" s="299">
        <v>29000</v>
      </c>
      <c r="P228" s="287">
        <v>29000</v>
      </c>
      <c r="Q228" s="300">
        <v>0</v>
      </c>
      <c r="R228" s="290">
        <v>0</v>
      </c>
      <c r="S228" s="110">
        <v>0</v>
      </c>
      <c r="T228" s="110">
        <v>0</v>
      </c>
      <c r="U228" s="110">
        <v>0</v>
      </c>
      <c r="V228" s="110">
        <v>0</v>
      </c>
      <c r="W228" s="110">
        <v>0</v>
      </c>
      <c r="X228" s="110">
        <v>0</v>
      </c>
      <c r="Y228" s="110">
        <v>0</v>
      </c>
      <c r="Z228" s="110">
        <v>0</v>
      </c>
      <c r="AA228" s="110">
        <v>0</v>
      </c>
      <c r="AB228" s="110">
        <v>0</v>
      </c>
      <c r="AC228" s="110">
        <v>0</v>
      </c>
    </row>
    <row r="229" spans="1:29" ht="36">
      <c r="A229" s="111">
        <v>40064880</v>
      </c>
      <c r="B229" s="111" t="s">
        <v>448</v>
      </c>
      <c r="C229" s="113" t="s">
        <v>25</v>
      </c>
      <c r="D229" s="219">
        <v>468</v>
      </c>
      <c r="E229" s="218" t="s">
        <v>148</v>
      </c>
      <c r="F229" s="134" t="s">
        <v>469</v>
      </c>
      <c r="G229" s="112" t="s">
        <v>100</v>
      </c>
      <c r="H229" s="112" t="s">
        <v>157</v>
      </c>
      <c r="I229" s="112" t="s">
        <v>451</v>
      </c>
      <c r="J229" s="111">
        <v>2024</v>
      </c>
      <c r="K229" s="112">
        <v>14177</v>
      </c>
      <c r="L229" s="134">
        <v>150000</v>
      </c>
      <c r="M229" s="112" t="s">
        <v>172</v>
      </c>
      <c r="N229" s="206" t="str">
        <f>_xlfn.XLOOKUP(A229,[1]CONSOLIDADO!$G:$G,[1]CONSOLIDADO!$Q:$Q,"")</f>
        <v>EJECUCIÓN</v>
      </c>
      <c r="O229" s="299" t="s">
        <v>311</v>
      </c>
      <c r="P229" s="287">
        <v>0</v>
      </c>
      <c r="Q229" s="300">
        <v>0</v>
      </c>
      <c r="R229" s="290">
        <v>0</v>
      </c>
      <c r="S229" s="110">
        <v>0</v>
      </c>
      <c r="T229" s="110">
        <v>0</v>
      </c>
      <c r="U229" s="110">
        <v>0</v>
      </c>
      <c r="V229" s="110">
        <v>0</v>
      </c>
      <c r="W229" s="110">
        <v>0</v>
      </c>
      <c r="X229" s="110">
        <v>0</v>
      </c>
      <c r="Y229" s="110">
        <v>0</v>
      </c>
      <c r="Z229" s="110">
        <v>0</v>
      </c>
      <c r="AA229" s="110">
        <v>0</v>
      </c>
      <c r="AB229" s="110">
        <v>0</v>
      </c>
      <c r="AC229" s="110">
        <v>0</v>
      </c>
    </row>
    <row r="230" spans="1:29" ht="36">
      <c r="A230" s="111">
        <v>40064858</v>
      </c>
      <c r="B230" s="111" t="s">
        <v>448</v>
      </c>
      <c r="C230" s="113" t="s">
        <v>25</v>
      </c>
      <c r="D230" s="219">
        <v>469</v>
      </c>
      <c r="E230" s="218" t="s">
        <v>148</v>
      </c>
      <c r="F230" s="134" t="s">
        <v>470</v>
      </c>
      <c r="G230" s="112" t="s">
        <v>100</v>
      </c>
      <c r="H230" s="112" t="s">
        <v>248</v>
      </c>
      <c r="I230" s="112" t="s">
        <v>451</v>
      </c>
      <c r="J230" s="111">
        <v>2024</v>
      </c>
      <c r="K230" s="112">
        <v>14177</v>
      </c>
      <c r="L230" s="134">
        <v>148746</v>
      </c>
      <c r="M230" s="112" t="s">
        <v>466</v>
      </c>
      <c r="N230" s="206" t="str">
        <f>_xlfn.XLOOKUP(A230,[1]CONSOLIDADO!$G:$G,[1]CONSOLIDADO!$Q:$Q,"")</f>
        <v>EJECUCIÓN</v>
      </c>
      <c r="O230" s="299">
        <v>59499</v>
      </c>
      <c r="P230" s="287">
        <v>59499</v>
      </c>
      <c r="Q230" s="300">
        <v>0</v>
      </c>
      <c r="R230" s="290">
        <v>0</v>
      </c>
      <c r="S230" s="110">
        <v>0</v>
      </c>
      <c r="T230" s="110">
        <v>0</v>
      </c>
      <c r="U230" s="110">
        <v>0</v>
      </c>
      <c r="V230" s="110">
        <v>0</v>
      </c>
      <c r="W230" s="110">
        <v>0</v>
      </c>
      <c r="X230" s="110">
        <v>0</v>
      </c>
      <c r="Y230" s="110">
        <v>0</v>
      </c>
      <c r="Z230" s="110">
        <v>0</v>
      </c>
      <c r="AA230" s="110">
        <v>0</v>
      </c>
      <c r="AB230" s="110">
        <v>0</v>
      </c>
      <c r="AC230" s="110">
        <v>0</v>
      </c>
    </row>
    <row r="231" spans="1:29" ht="36">
      <c r="A231" s="111">
        <v>40064890</v>
      </c>
      <c r="B231" s="111" t="s">
        <v>448</v>
      </c>
      <c r="C231" s="113" t="s">
        <v>25</v>
      </c>
      <c r="D231" s="219">
        <v>470</v>
      </c>
      <c r="E231" s="218" t="s">
        <v>148</v>
      </c>
      <c r="F231" s="134" t="s">
        <v>471</v>
      </c>
      <c r="G231" s="112" t="s">
        <v>100</v>
      </c>
      <c r="H231" s="112" t="s">
        <v>221</v>
      </c>
      <c r="I231" s="112" t="s">
        <v>451</v>
      </c>
      <c r="J231" s="111">
        <v>2024</v>
      </c>
      <c r="K231" s="112">
        <v>14177</v>
      </c>
      <c r="L231" s="134">
        <v>150000</v>
      </c>
      <c r="M231" s="112" t="s">
        <v>457</v>
      </c>
      <c r="N231" s="206" t="str">
        <f>_xlfn.XLOOKUP(A231,[1]CONSOLIDADO!$G:$G,[1]CONSOLIDADO!$Q:$Q,"")</f>
        <v>EJECUCIÓN</v>
      </c>
      <c r="O231" s="299">
        <v>20000</v>
      </c>
      <c r="P231" s="287">
        <v>20000</v>
      </c>
      <c r="Q231" s="300">
        <v>0</v>
      </c>
      <c r="R231" s="290">
        <v>0</v>
      </c>
      <c r="S231" s="110">
        <v>0</v>
      </c>
      <c r="T231" s="110">
        <v>0</v>
      </c>
      <c r="U231" s="110">
        <v>0</v>
      </c>
      <c r="V231" s="110">
        <v>0</v>
      </c>
      <c r="W231" s="110">
        <v>0</v>
      </c>
      <c r="X231" s="110">
        <v>0</v>
      </c>
      <c r="Y231" s="110">
        <v>0</v>
      </c>
      <c r="Z231" s="110">
        <v>0</v>
      </c>
      <c r="AA231" s="110">
        <v>0</v>
      </c>
      <c r="AB231" s="110">
        <v>0</v>
      </c>
      <c r="AC231" s="110">
        <v>0</v>
      </c>
    </row>
    <row r="232" spans="1:29" ht="36">
      <c r="A232" s="111">
        <v>40064892</v>
      </c>
      <c r="B232" s="111" t="s">
        <v>448</v>
      </c>
      <c r="C232" s="113" t="s">
        <v>25</v>
      </c>
      <c r="D232" s="219">
        <v>471</v>
      </c>
      <c r="E232" s="218" t="s">
        <v>148</v>
      </c>
      <c r="F232" s="134" t="s">
        <v>472</v>
      </c>
      <c r="G232" s="112" t="s">
        <v>100</v>
      </c>
      <c r="H232" s="112" t="s">
        <v>221</v>
      </c>
      <c r="I232" s="112" t="s">
        <v>451</v>
      </c>
      <c r="J232" s="111">
        <v>2024</v>
      </c>
      <c r="K232" s="112">
        <v>14177</v>
      </c>
      <c r="L232" s="134">
        <v>150000</v>
      </c>
      <c r="M232" s="112" t="s">
        <v>457</v>
      </c>
      <c r="N232" s="206" t="str">
        <f>_xlfn.XLOOKUP(A232,[1]CONSOLIDADO!$G:$G,[1]CONSOLIDADO!$Q:$Q,"")</f>
        <v>EJECUCIÓN</v>
      </c>
      <c r="O232" s="299">
        <v>20000</v>
      </c>
      <c r="P232" s="287">
        <v>20000</v>
      </c>
      <c r="Q232" s="300">
        <v>0</v>
      </c>
      <c r="R232" s="290">
        <v>0</v>
      </c>
      <c r="S232" s="110">
        <v>0</v>
      </c>
      <c r="T232" s="110">
        <v>0</v>
      </c>
      <c r="U232" s="110">
        <v>0</v>
      </c>
      <c r="V232" s="110">
        <v>0</v>
      </c>
      <c r="W232" s="110">
        <v>0</v>
      </c>
      <c r="X232" s="110">
        <v>0</v>
      </c>
      <c r="Y232" s="110">
        <v>0</v>
      </c>
      <c r="Z232" s="110">
        <v>0</v>
      </c>
      <c r="AA232" s="110">
        <v>0</v>
      </c>
      <c r="AB232" s="110">
        <v>0</v>
      </c>
      <c r="AC232" s="110">
        <v>0</v>
      </c>
    </row>
    <row r="233" spans="1:29" ht="36">
      <c r="A233" s="111">
        <v>40064893</v>
      </c>
      <c r="B233" s="111" t="s">
        <v>448</v>
      </c>
      <c r="C233" s="113" t="s">
        <v>25</v>
      </c>
      <c r="D233" s="219">
        <v>472</v>
      </c>
      <c r="E233" s="218" t="s">
        <v>148</v>
      </c>
      <c r="F233" s="134" t="s">
        <v>473</v>
      </c>
      <c r="G233" s="112" t="s">
        <v>100</v>
      </c>
      <c r="H233" s="112" t="s">
        <v>248</v>
      </c>
      <c r="I233" s="112" t="s">
        <v>451</v>
      </c>
      <c r="J233" s="111">
        <v>2024</v>
      </c>
      <c r="K233" s="112">
        <v>14177</v>
      </c>
      <c r="L233" s="134">
        <v>135000</v>
      </c>
      <c r="M233" s="112" t="s">
        <v>466</v>
      </c>
      <c r="N233" s="206" t="str">
        <f>_xlfn.XLOOKUP(A233,[1]CONSOLIDADO!$G:$G,[1]CONSOLIDADO!$Q:$Q,"")</f>
        <v>EJECUCIÓN</v>
      </c>
      <c r="O233" s="299">
        <v>54000</v>
      </c>
      <c r="P233" s="287">
        <v>54000</v>
      </c>
      <c r="Q233" s="300">
        <v>0</v>
      </c>
      <c r="R233" s="290">
        <v>0</v>
      </c>
      <c r="S233" s="110">
        <v>0</v>
      </c>
      <c r="T233" s="110">
        <v>0</v>
      </c>
      <c r="U233" s="110">
        <v>0</v>
      </c>
      <c r="V233" s="110">
        <v>0</v>
      </c>
      <c r="W233" s="110">
        <v>0</v>
      </c>
      <c r="X233" s="110">
        <v>0</v>
      </c>
      <c r="Y233" s="110">
        <v>0</v>
      </c>
      <c r="Z233" s="110">
        <v>0</v>
      </c>
      <c r="AA233" s="110">
        <v>0</v>
      </c>
      <c r="AB233" s="110">
        <v>0</v>
      </c>
      <c r="AC233" s="110">
        <v>0</v>
      </c>
    </row>
    <row r="234" spans="1:29" ht="36">
      <c r="A234" s="111">
        <v>40064894</v>
      </c>
      <c r="B234" s="111" t="s">
        <v>448</v>
      </c>
      <c r="C234" s="113" t="s">
        <v>25</v>
      </c>
      <c r="D234" s="219">
        <v>473</v>
      </c>
      <c r="E234" s="218" t="s">
        <v>148</v>
      </c>
      <c r="F234" s="134" t="s">
        <v>474</v>
      </c>
      <c r="G234" s="112" t="s">
        <v>100</v>
      </c>
      <c r="H234" s="112" t="s">
        <v>221</v>
      </c>
      <c r="I234" s="112" t="s">
        <v>451</v>
      </c>
      <c r="J234" s="111">
        <v>2024</v>
      </c>
      <c r="K234" s="112">
        <v>14177</v>
      </c>
      <c r="L234" s="134">
        <v>150000</v>
      </c>
      <c r="M234" s="112" t="s">
        <v>457</v>
      </c>
      <c r="N234" s="206" t="str">
        <f>_xlfn.XLOOKUP(A234,[1]CONSOLIDADO!$G:$G,[1]CONSOLIDADO!$Q:$Q,"")</f>
        <v>EJECUCIÓN</v>
      </c>
      <c r="O234" s="299">
        <v>20000</v>
      </c>
      <c r="P234" s="287">
        <v>20000</v>
      </c>
      <c r="Q234" s="300">
        <v>0</v>
      </c>
      <c r="R234" s="290">
        <v>0</v>
      </c>
      <c r="S234" s="110">
        <v>0</v>
      </c>
      <c r="T234" s="110">
        <v>0</v>
      </c>
      <c r="U234" s="110">
        <v>0</v>
      </c>
      <c r="V234" s="110">
        <v>0</v>
      </c>
      <c r="W234" s="110">
        <v>0</v>
      </c>
      <c r="X234" s="110">
        <v>0</v>
      </c>
      <c r="Y234" s="110">
        <v>0</v>
      </c>
      <c r="Z234" s="110">
        <v>0</v>
      </c>
      <c r="AA234" s="110">
        <v>0</v>
      </c>
      <c r="AB234" s="110">
        <v>0</v>
      </c>
      <c r="AC234" s="110">
        <v>0</v>
      </c>
    </row>
    <row r="235" spans="1:29" ht="36">
      <c r="A235" s="111">
        <v>40064896</v>
      </c>
      <c r="B235" s="111" t="s">
        <v>448</v>
      </c>
      <c r="C235" s="113" t="s">
        <v>25</v>
      </c>
      <c r="D235" s="219">
        <v>474</v>
      </c>
      <c r="E235" s="218" t="s">
        <v>148</v>
      </c>
      <c r="F235" s="134" t="s">
        <v>475</v>
      </c>
      <c r="G235" s="112" t="s">
        <v>100</v>
      </c>
      <c r="H235" s="112" t="s">
        <v>248</v>
      </c>
      <c r="I235" s="112" t="s">
        <v>451</v>
      </c>
      <c r="J235" s="111">
        <v>2024</v>
      </c>
      <c r="K235" s="112">
        <v>14177</v>
      </c>
      <c r="L235" s="134">
        <v>150000</v>
      </c>
      <c r="M235" s="112" t="s">
        <v>476</v>
      </c>
      <c r="N235" s="206" t="str">
        <f>_xlfn.XLOOKUP(A235,[1]CONSOLIDADO!$G:$G,[1]CONSOLIDADO!$Q:$Q,"")</f>
        <v>EJECUCIÓN</v>
      </c>
      <c r="O235" s="299">
        <v>72252</v>
      </c>
      <c r="P235" s="287">
        <v>72252</v>
      </c>
      <c r="Q235" s="300">
        <v>0</v>
      </c>
      <c r="R235" s="290">
        <v>0</v>
      </c>
      <c r="S235" s="110">
        <v>0</v>
      </c>
      <c r="T235" s="110">
        <v>0</v>
      </c>
      <c r="U235" s="110">
        <v>0</v>
      </c>
      <c r="V235" s="110">
        <v>0</v>
      </c>
      <c r="W235" s="110">
        <v>0</v>
      </c>
      <c r="X235" s="110">
        <v>0</v>
      </c>
      <c r="Y235" s="110">
        <v>0</v>
      </c>
      <c r="Z235" s="110">
        <v>0</v>
      </c>
      <c r="AA235" s="110">
        <v>0</v>
      </c>
      <c r="AB235" s="110">
        <v>0</v>
      </c>
      <c r="AC235" s="110">
        <v>0</v>
      </c>
    </row>
    <row r="236" spans="1:29" ht="36">
      <c r="A236" s="111">
        <v>40057842</v>
      </c>
      <c r="B236" s="111" t="s">
        <v>448</v>
      </c>
      <c r="C236" s="113" t="s">
        <v>25</v>
      </c>
      <c r="D236" s="219">
        <v>475</v>
      </c>
      <c r="E236" s="218" t="s">
        <v>148</v>
      </c>
      <c r="F236" s="134" t="s">
        <v>477</v>
      </c>
      <c r="G236" s="112" t="s">
        <v>100</v>
      </c>
      <c r="H236" s="112" t="s">
        <v>248</v>
      </c>
      <c r="I236" s="112"/>
      <c r="J236" s="111">
        <v>2024</v>
      </c>
      <c r="K236" s="112">
        <v>14286</v>
      </c>
      <c r="L236" s="134">
        <v>2905494</v>
      </c>
      <c r="M236" s="112" t="s">
        <v>466</v>
      </c>
      <c r="N236" s="206" t="str">
        <f>_xlfn.XLOOKUP(A236,[1]CONSOLIDADO!$G:$G,[1]CONSOLIDADO!$Q:$Q,"")</f>
        <v>EJECUCIÓN</v>
      </c>
      <c r="O236" s="299">
        <v>1162198</v>
      </c>
      <c r="P236" s="287">
        <v>1162198</v>
      </c>
      <c r="Q236" s="300">
        <v>0</v>
      </c>
      <c r="R236" s="290">
        <v>0</v>
      </c>
      <c r="S236" s="110">
        <v>0</v>
      </c>
      <c r="T236" s="110">
        <v>0</v>
      </c>
      <c r="U236" s="110">
        <v>0</v>
      </c>
      <c r="V236" s="110">
        <v>0</v>
      </c>
      <c r="W236" s="110">
        <v>0</v>
      </c>
      <c r="X236" s="110">
        <v>0</v>
      </c>
      <c r="Y236" s="110">
        <v>0</v>
      </c>
      <c r="Z236" s="110">
        <v>0</v>
      </c>
      <c r="AA236" s="110">
        <v>0</v>
      </c>
      <c r="AB236" s="110">
        <v>0</v>
      </c>
      <c r="AC236" s="110">
        <v>0</v>
      </c>
    </row>
    <row r="237" spans="1:29" ht="36">
      <c r="A237" s="111">
        <v>30100137</v>
      </c>
      <c r="B237" s="111" t="s">
        <v>448</v>
      </c>
      <c r="C237" s="113" t="s">
        <v>27</v>
      </c>
      <c r="D237" s="219" t="s">
        <v>478</v>
      </c>
      <c r="E237" s="218" t="s">
        <v>148</v>
      </c>
      <c r="F237" s="134" t="s">
        <v>479</v>
      </c>
      <c r="G237" s="112" t="s">
        <v>82</v>
      </c>
      <c r="H237" s="112" t="s">
        <v>324</v>
      </c>
      <c r="I237" s="112"/>
      <c r="J237" s="111">
        <v>2014</v>
      </c>
      <c r="K237" s="112">
        <v>6456</v>
      </c>
      <c r="L237" s="134">
        <v>8420785.6630000006</v>
      </c>
      <c r="M237" s="112" t="s">
        <v>186</v>
      </c>
      <c r="N237" s="206" t="str">
        <f>_xlfn.XLOOKUP(A237,[1]CONSOLIDADO!$G:$G,[1]CONSOLIDADO!$Q:$Q,"")</f>
        <v>EJECUCIÓN</v>
      </c>
      <c r="O237" s="299">
        <v>31321.774000000001</v>
      </c>
      <c r="P237" s="287">
        <v>31321</v>
      </c>
      <c r="Q237" s="300">
        <v>0</v>
      </c>
      <c r="R237" s="290">
        <v>0</v>
      </c>
      <c r="S237" s="110">
        <v>0</v>
      </c>
      <c r="T237" s="110">
        <v>0</v>
      </c>
      <c r="U237" s="110">
        <v>0</v>
      </c>
      <c r="V237" s="110">
        <v>0</v>
      </c>
      <c r="W237" s="110">
        <v>0</v>
      </c>
      <c r="X237" s="110">
        <v>0</v>
      </c>
      <c r="Y237" s="110">
        <v>0</v>
      </c>
      <c r="Z237" s="110">
        <v>0</v>
      </c>
      <c r="AA237" s="110">
        <v>0</v>
      </c>
      <c r="AB237" s="110">
        <v>0</v>
      </c>
      <c r="AC237" s="110">
        <v>0</v>
      </c>
    </row>
    <row r="238" spans="1:29" ht="24">
      <c r="A238" s="111">
        <v>30100146</v>
      </c>
      <c r="B238" s="111" t="s">
        <v>448</v>
      </c>
      <c r="C238" s="113" t="s">
        <v>27</v>
      </c>
      <c r="D238" s="219" t="s">
        <v>478</v>
      </c>
      <c r="E238" s="218" t="s">
        <v>148</v>
      </c>
      <c r="F238" s="134" t="s">
        <v>480</v>
      </c>
      <c r="G238" s="112" t="s">
        <v>84</v>
      </c>
      <c r="H238" s="112" t="s">
        <v>157</v>
      </c>
      <c r="I238" s="112"/>
      <c r="J238" s="111">
        <v>2018</v>
      </c>
      <c r="K238" s="112">
        <v>9156</v>
      </c>
      <c r="L238" s="134">
        <v>2971154</v>
      </c>
      <c r="M238" s="112" t="s">
        <v>204</v>
      </c>
      <c r="N238" s="206" t="str">
        <f>_xlfn.XLOOKUP(A238,[1]CONSOLIDADO!$G:$G,[1]CONSOLIDADO!$Q:$Q,"")</f>
        <v>EJECUCIÓN</v>
      </c>
      <c r="O238" s="299">
        <v>400000</v>
      </c>
      <c r="P238" s="287">
        <v>400000</v>
      </c>
      <c r="Q238" s="300">
        <v>0</v>
      </c>
      <c r="R238" s="290">
        <v>0</v>
      </c>
      <c r="S238" s="110">
        <v>0</v>
      </c>
      <c r="T238" s="110">
        <v>0</v>
      </c>
      <c r="U238" s="110">
        <v>0</v>
      </c>
      <c r="V238" s="110">
        <v>0</v>
      </c>
      <c r="W238" s="110">
        <v>0</v>
      </c>
      <c r="X238" s="110">
        <v>0</v>
      </c>
      <c r="Y238" s="110">
        <v>0</v>
      </c>
      <c r="Z238" s="110">
        <v>0</v>
      </c>
      <c r="AA238" s="110">
        <v>0</v>
      </c>
      <c r="AB238" s="110">
        <v>0</v>
      </c>
      <c r="AC238" s="110">
        <v>0</v>
      </c>
    </row>
    <row r="239" spans="1:29" ht="24">
      <c r="A239" s="111">
        <v>30124552</v>
      </c>
      <c r="B239" s="111" t="s">
        <v>448</v>
      </c>
      <c r="C239" s="113" t="s">
        <v>27</v>
      </c>
      <c r="D239" s="219" t="s">
        <v>478</v>
      </c>
      <c r="E239" s="218" t="s">
        <v>148</v>
      </c>
      <c r="F239" s="134" t="s">
        <v>481</v>
      </c>
      <c r="G239" s="112" t="s">
        <v>88</v>
      </c>
      <c r="H239" s="112" t="s">
        <v>157</v>
      </c>
      <c r="I239" s="112"/>
      <c r="J239" s="111">
        <v>2018</v>
      </c>
      <c r="K239" s="112">
        <v>9636</v>
      </c>
      <c r="L239" s="134">
        <v>1798249</v>
      </c>
      <c r="M239" s="112" t="s">
        <v>194</v>
      </c>
      <c r="N239" s="206" t="s">
        <v>482</v>
      </c>
      <c r="O239" s="299">
        <v>622725.84600000002</v>
      </c>
      <c r="P239" s="287">
        <v>622726</v>
      </c>
      <c r="Q239" s="300">
        <v>0</v>
      </c>
      <c r="R239" s="290">
        <v>0</v>
      </c>
      <c r="S239" s="110">
        <v>0</v>
      </c>
      <c r="T239" s="110">
        <v>0</v>
      </c>
      <c r="U239" s="110">
        <v>0</v>
      </c>
      <c r="V239" s="110">
        <v>0</v>
      </c>
      <c r="W239" s="110">
        <v>0</v>
      </c>
      <c r="X239" s="110">
        <v>0</v>
      </c>
      <c r="Y239" s="110">
        <v>0</v>
      </c>
      <c r="Z239" s="110">
        <v>0</v>
      </c>
      <c r="AA239" s="110">
        <v>0</v>
      </c>
      <c r="AB239" s="110">
        <v>0</v>
      </c>
      <c r="AC239" s="110">
        <v>0</v>
      </c>
    </row>
    <row r="240" spans="1:29" ht="24">
      <c r="A240" s="333">
        <v>30100128</v>
      </c>
      <c r="B240" s="112" t="s">
        <v>448</v>
      </c>
      <c r="C240" s="113" t="s">
        <v>27</v>
      </c>
      <c r="D240" s="113" t="s">
        <v>478</v>
      </c>
      <c r="E240" s="218" t="s">
        <v>148</v>
      </c>
      <c r="F240" s="134" t="s">
        <v>483</v>
      </c>
      <c r="G240" s="112" t="s">
        <v>82</v>
      </c>
      <c r="H240" s="112" t="s">
        <v>157</v>
      </c>
      <c r="I240" s="112"/>
      <c r="J240" s="111">
        <v>2018</v>
      </c>
      <c r="K240" s="112" t="s">
        <v>484</v>
      </c>
      <c r="L240" s="134">
        <v>3989298.835</v>
      </c>
      <c r="M240" s="112" t="s">
        <v>186</v>
      </c>
      <c r="N240" s="206" t="str">
        <f>_xlfn.XLOOKUP(A240,[1]CONSOLIDADO!$G:$G,[1]CONSOLIDADO!$Q:$Q,"")</f>
        <v>EJECUCIÓN</v>
      </c>
      <c r="O240" s="299">
        <v>379827.18300000002</v>
      </c>
      <c r="P240" s="287">
        <v>379828</v>
      </c>
      <c r="Q240" s="300">
        <v>379827.18300000002</v>
      </c>
      <c r="R240" s="290">
        <v>0</v>
      </c>
      <c r="S240" s="110">
        <v>379827.18300000002</v>
      </c>
      <c r="T240" s="110">
        <v>0</v>
      </c>
      <c r="U240" s="110">
        <v>0</v>
      </c>
      <c r="V240" s="110">
        <v>0</v>
      </c>
      <c r="W240" s="110">
        <v>0</v>
      </c>
      <c r="X240" s="110">
        <v>0</v>
      </c>
      <c r="Y240" s="110">
        <v>0</v>
      </c>
      <c r="Z240" s="110">
        <v>0</v>
      </c>
      <c r="AA240" s="110">
        <v>0</v>
      </c>
      <c r="AB240" s="110">
        <v>0</v>
      </c>
      <c r="AC240" s="110">
        <v>0</v>
      </c>
    </row>
    <row r="241" spans="1:29" ht="36">
      <c r="A241" s="325">
        <v>40021790</v>
      </c>
      <c r="B241" s="111" t="s">
        <v>448</v>
      </c>
      <c r="C241" s="113" t="s">
        <v>27</v>
      </c>
      <c r="D241" s="112" t="s">
        <v>478</v>
      </c>
      <c r="E241" s="218" t="s">
        <v>148</v>
      </c>
      <c r="F241" s="134" t="s">
        <v>485</v>
      </c>
      <c r="G241" s="112" t="s">
        <v>95</v>
      </c>
      <c r="H241" s="112" t="s">
        <v>157</v>
      </c>
      <c r="I241" s="112"/>
      <c r="J241" s="111">
        <v>2021</v>
      </c>
      <c r="K241" s="112">
        <v>11216</v>
      </c>
      <c r="L241" s="134">
        <v>4598715</v>
      </c>
      <c r="M241" s="112" t="s">
        <v>190</v>
      </c>
      <c r="N241" s="206" t="str">
        <f>_xlfn.XLOOKUP(A241,[1]CONSOLIDADO!$G:$G,[1]CONSOLIDADO!$Q:$Q,"")</f>
        <v>EJECUCIÓN</v>
      </c>
      <c r="O241" s="299">
        <v>1155434.1510000001</v>
      </c>
      <c r="P241" s="287">
        <v>1155435</v>
      </c>
      <c r="Q241" s="300">
        <v>0</v>
      </c>
      <c r="R241" s="290">
        <v>0</v>
      </c>
      <c r="S241" s="110">
        <v>0</v>
      </c>
      <c r="T241" s="110">
        <v>0</v>
      </c>
      <c r="U241" s="110">
        <v>0</v>
      </c>
      <c r="V241" s="110">
        <v>0</v>
      </c>
      <c r="W241" s="110">
        <v>0</v>
      </c>
      <c r="X241" s="110">
        <v>0</v>
      </c>
      <c r="Y241" s="110">
        <v>0</v>
      </c>
      <c r="Z241" s="110">
        <v>0</v>
      </c>
      <c r="AA241" s="110">
        <v>0</v>
      </c>
      <c r="AB241" s="110">
        <v>0</v>
      </c>
      <c r="AC241" s="110">
        <v>0</v>
      </c>
    </row>
    <row r="242" spans="1:29" ht="31.5" customHeight="1">
      <c r="A242" s="325">
        <v>30098451</v>
      </c>
      <c r="B242" s="113" t="s">
        <v>448</v>
      </c>
      <c r="C242" s="113" t="s">
        <v>27</v>
      </c>
      <c r="D242" s="219" t="s">
        <v>478</v>
      </c>
      <c r="E242" s="218" t="s">
        <v>148</v>
      </c>
      <c r="F242" s="134" t="s">
        <v>486</v>
      </c>
      <c r="G242" s="112" t="s">
        <v>97</v>
      </c>
      <c r="H242" s="112" t="s">
        <v>385</v>
      </c>
      <c r="I242" s="112"/>
      <c r="J242" s="111">
        <v>2023</v>
      </c>
      <c r="K242" s="112" t="s">
        <v>487</v>
      </c>
      <c r="L242" s="134">
        <v>6579337</v>
      </c>
      <c r="M242" s="322" t="s">
        <v>202</v>
      </c>
      <c r="N242" s="206" t="str">
        <f>_xlfn.XLOOKUP(A242,[1]CONSOLIDADO!$G:$G,[1]CONSOLIDADO!$Q:$Q,"")</f>
        <v>LICITACIÓN</v>
      </c>
      <c r="O242" s="299" t="s">
        <v>311</v>
      </c>
      <c r="P242" s="287">
        <v>0</v>
      </c>
      <c r="Q242" s="300">
        <v>0</v>
      </c>
      <c r="R242" s="290">
        <v>0</v>
      </c>
      <c r="S242" s="110">
        <v>0</v>
      </c>
      <c r="T242" s="110">
        <v>0</v>
      </c>
      <c r="U242" s="110">
        <v>0</v>
      </c>
      <c r="V242" s="110">
        <v>0</v>
      </c>
      <c r="W242" s="110">
        <v>0</v>
      </c>
      <c r="X242" s="110">
        <v>0</v>
      </c>
      <c r="Y242" s="110">
        <v>0</v>
      </c>
      <c r="Z242" s="110">
        <v>0</v>
      </c>
      <c r="AA242" s="110">
        <v>0</v>
      </c>
      <c r="AB242" s="110">
        <v>0</v>
      </c>
      <c r="AC242" s="110">
        <v>0</v>
      </c>
    </row>
    <row r="243" spans="1:29" ht="46.5" customHeight="1">
      <c r="A243" s="325">
        <v>30483991</v>
      </c>
      <c r="B243" s="113" t="s">
        <v>448</v>
      </c>
      <c r="C243" s="113" t="s">
        <v>27</v>
      </c>
      <c r="D243" s="219" t="s">
        <v>478</v>
      </c>
      <c r="E243" s="218" t="s">
        <v>148</v>
      </c>
      <c r="F243" s="134" t="s">
        <v>488</v>
      </c>
      <c r="G243" s="112" t="s">
        <v>90</v>
      </c>
      <c r="H243" s="112" t="s">
        <v>385</v>
      </c>
      <c r="I243" s="112"/>
      <c r="J243" s="111">
        <v>2023</v>
      </c>
      <c r="K243" s="112">
        <v>13597</v>
      </c>
      <c r="L243" s="134">
        <v>8262760</v>
      </c>
      <c r="M243" s="322" t="s">
        <v>198</v>
      </c>
      <c r="N243" s="206" t="s">
        <v>489</v>
      </c>
      <c r="O243" s="299">
        <v>1300000</v>
      </c>
      <c r="P243" s="287">
        <v>1300000</v>
      </c>
      <c r="Q243" s="300">
        <v>0</v>
      </c>
      <c r="R243" s="290">
        <v>0</v>
      </c>
      <c r="S243" s="110">
        <v>0</v>
      </c>
      <c r="T243" s="110">
        <v>0</v>
      </c>
      <c r="U243" s="110">
        <v>0</v>
      </c>
      <c r="V243" s="110">
        <v>0</v>
      </c>
      <c r="W243" s="110">
        <v>0</v>
      </c>
      <c r="X243" s="110">
        <v>0</v>
      </c>
      <c r="Y243" s="110">
        <v>0</v>
      </c>
      <c r="Z243" s="110">
        <v>0</v>
      </c>
      <c r="AA243" s="110">
        <v>0</v>
      </c>
      <c r="AB243" s="110">
        <v>0</v>
      </c>
      <c r="AC243" s="110">
        <v>0</v>
      </c>
    </row>
    <row r="244" spans="1:29" ht="46.5" customHeight="1">
      <c r="A244" s="111">
        <v>40045756</v>
      </c>
      <c r="B244" s="113" t="s">
        <v>448</v>
      </c>
      <c r="C244" s="113" t="s">
        <v>27</v>
      </c>
      <c r="D244" s="112" t="s">
        <v>478</v>
      </c>
      <c r="E244" s="218" t="s">
        <v>148</v>
      </c>
      <c r="F244" s="134" t="s">
        <v>490</v>
      </c>
      <c r="G244" s="112" t="s">
        <v>81</v>
      </c>
      <c r="H244" s="112" t="s">
        <v>385</v>
      </c>
      <c r="I244" s="112"/>
      <c r="J244" s="111">
        <v>2024</v>
      </c>
      <c r="K244" s="112">
        <v>14130</v>
      </c>
      <c r="L244" s="134">
        <v>5178927</v>
      </c>
      <c r="M244" s="322" t="s">
        <v>266</v>
      </c>
      <c r="N244" s="206" t="str">
        <f>_xlfn.XLOOKUP(A244,[1]CONSOLIDADO!$G:$G,[1]CONSOLIDADO!$Q:$Q,"")</f>
        <v>CONVENIO TOTALMENTE TRAMITADO</v>
      </c>
      <c r="O244" s="299">
        <v>10691.046</v>
      </c>
      <c r="P244" s="287">
        <v>10692</v>
      </c>
      <c r="Q244" s="300">
        <v>0</v>
      </c>
      <c r="R244" s="290">
        <v>0</v>
      </c>
      <c r="S244" s="110">
        <v>0</v>
      </c>
      <c r="T244" s="110">
        <v>0</v>
      </c>
      <c r="U244" s="110">
        <v>0</v>
      </c>
      <c r="V244" s="110">
        <v>0</v>
      </c>
      <c r="W244" s="110">
        <v>0</v>
      </c>
      <c r="X244" s="110">
        <v>0</v>
      </c>
      <c r="Y244" s="110">
        <v>0</v>
      </c>
      <c r="Z244" s="110">
        <v>0</v>
      </c>
      <c r="AA244" s="110">
        <v>0</v>
      </c>
      <c r="AB244" s="110">
        <v>0</v>
      </c>
      <c r="AC244" s="110">
        <v>0</v>
      </c>
    </row>
    <row r="245" spans="1:29" ht="36">
      <c r="A245" s="325">
        <v>30124512</v>
      </c>
      <c r="B245" s="113" t="s">
        <v>448</v>
      </c>
      <c r="C245" s="113" t="s">
        <v>27</v>
      </c>
      <c r="D245" s="113" t="s">
        <v>478</v>
      </c>
      <c r="E245" s="218" t="s">
        <v>148</v>
      </c>
      <c r="F245" s="134" t="s">
        <v>491</v>
      </c>
      <c r="G245" s="112" t="s">
        <v>88</v>
      </c>
      <c r="H245" s="112" t="s">
        <v>324</v>
      </c>
      <c r="I245" s="112"/>
      <c r="J245" s="111">
        <v>2013</v>
      </c>
      <c r="K245" s="112">
        <v>6198</v>
      </c>
      <c r="L245" s="134">
        <v>2474285</v>
      </c>
      <c r="M245" s="322" t="s">
        <v>194</v>
      </c>
      <c r="N245" s="206" t="str">
        <f>_xlfn.XLOOKUP(A245,[1]CONSOLIDADO!$G:$G,[1]CONSOLIDADO!$Q:$Q,"")</f>
        <v>REEVALUACIÓN</v>
      </c>
      <c r="O245" s="299">
        <v>100000</v>
      </c>
      <c r="P245" s="287">
        <v>99998</v>
      </c>
      <c r="Q245" s="300">
        <v>0</v>
      </c>
      <c r="R245" s="290">
        <v>0</v>
      </c>
      <c r="S245" s="110">
        <v>0</v>
      </c>
      <c r="T245" s="110">
        <v>0</v>
      </c>
      <c r="U245" s="110">
        <v>0</v>
      </c>
      <c r="V245" s="110">
        <v>0</v>
      </c>
      <c r="W245" s="110">
        <v>0</v>
      </c>
      <c r="X245" s="110">
        <v>0</v>
      </c>
      <c r="Y245" s="110">
        <v>0</v>
      </c>
      <c r="Z245" s="110">
        <v>0</v>
      </c>
      <c r="AA245" s="110">
        <v>0</v>
      </c>
      <c r="AB245" s="110">
        <v>0</v>
      </c>
      <c r="AC245" s="110">
        <v>0</v>
      </c>
    </row>
    <row r="246" spans="1:29" ht="22.5" customHeight="1">
      <c r="A246" s="338">
        <v>3303125</v>
      </c>
      <c r="B246" s="323" t="s">
        <v>448</v>
      </c>
      <c r="C246" s="323" t="s">
        <v>27</v>
      </c>
      <c r="D246" s="113">
        <v>125</v>
      </c>
      <c r="E246" s="218" t="s">
        <v>148</v>
      </c>
      <c r="F246" s="339" t="s">
        <v>492</v>
      </c>
      <c r="G246" s="207" t="s">
        <v>208</v>
      </c>
      <c r="H246" s="112" t="s">
        <v>217</v>
      </c>
      <c r="I246" s="112"/>
      <c r="J246" s="111">
        <v>2024</v>
      </c>
      <c r="K246" s="112" t="s">
        <v>493</v>
      </c>
      <c r="L246" s="134"/>
      <c r="M246" s="322" t="s">
        <v>494</v>
      </c>
      <c r="N246" s="206" t="s">
        <v>169</v>
      </c>
      <c r="O246" s="299">
        <v>4176967</v>
      </c>
      <c r="P246" s="287">
        <v>3601685</v>
      </c>
      <c r="Q246" s="300">
        <v>978696.50899999985</v>
      </c>
      <c r="R246" s="290">
        <v>0</v>
      </c>
      <c r="S246" s="110">
        <v>178846.51199999999</v>
      </c>
      <c r="T246" s="110">
        <v>491832.06</v>
      </c>
      <c r="U246" s="110">
        <v>308017.93699999998</v>
      </c>
      <c r="V246" s="110">
        <v>0</v>
      </c>
      <c r="W246" s="110">
        <v>0</v>
      </c>
      <c r="X246" s="110">
        <v>0</v>
      </c>
      <c r="Y246" s="110">
        <v>0</v>
      </c>
      <c r="Z246" s="110">
        <v>0</v>
      </c>
      <c r="AA246" s="110">
        <v>0</v>
      </c>
      <c r="AB246" s="110">
        <v>0</v>
      </c>
      <c r="AC246" s="110">
        <v>0</v>
      </c>
    </row>
    <row r="247" spans="1:29" ht="36">
      <c r="A247" s="332">
        <v>30118718</v>
      </c>
      <c r="B247" s="323" t="s">
        <v>448</v>
      </c>
      <c r="C247" s="323" t="s">
        <v>27</v>
      </c>
      <c r="D247" s="323" t="s">
        <v>495</v>
      </c>
      <c r="E247" s="218" t="s">
        <v>148</v>
      </c>
      <c r="F247" s="331" t="s">
        <v>496</v>
      </c>
      <c r="G247" s="207" t="s">
        <v>100</v>
      </c>
      <c r="H247" s="112" t="s">
        <v>154</v>
      </c>
      <c r="I247" s="112"/>
      <c r="J247" s="111">
        <v>2011</v>
      </c>
      <c r="K247" s="112">
        <v>5244</v>
      </c>
      <c r="L247" s="134">
        <v>6732656</v>
      </c>
      <c r="M247" s="112" t="s">
        <v>497</v>
      </c>
      <c r="N247" s="206" t="str">
        <f>_xlfn.XLOOKUP(A247,[1]CONSOLIDADO!$G:$G,[1]CONSOLIDADO!$Q:$Q,"")</f>
        <v>EJECUCIÓN</v>
      </c>
      <c r="O247" s="299">
        <v>696852</v>
      </c>
      <c r="P247" s="287">
        <v>696852</v>
      </c>
      <c r="Q247" s="300">
        <v>0</v>
      </c>
      <c r="R247" s="290">
        <v>0</v>
      </c>
      <c r="S247" s="110">
        <v>0</v>
      </c>
      <c r="T247" s="110">
        <v>0</v>
      </c>
      <c r="U247" s="110">
        <v>0</v>
      </c>
      <c r="V247" s="110">
        <v>0</v>
      </c>
      <c r="W247" s="110">
        <v>0</v>
      </c>
      <c r="X247" s="110">
        <v>0</v>
      </c>
      <c r="Y247" s="110">
        <v>0</v>
      </c>
      <c r="Z247" s="110">
        <v>0</v>
      </c>
      <c r="AA247" s="110">
        <v>0</v>
      </c>
      <c r="AB247" s="110">
        <v>0</v>
      </c>
      <c r="AC247" s="110">
        <v>0</v>
      </c>
    </row>
    <row r="248" spans="1:29" ht="24">
      <c r="A248" s="332">
        <v>40014358</v>
      </c>
      <c r="B248" s="323" t="s">
        <v>448</v>
      </c>
      <c r="C248" s="323" t="s">
        <v>27</v>
      </c>
      <c r="D248" s="256" t="s">
        <v>498</v>
      </c>
      <c r="E248" s="218" t="s">
        <v>148</v>
      </c>
      <c r="F248" s="331" t="s">
        <v>499</v>
      </c>
      <c r="G248" s="207" t="s">
        <v>100</v>
      </c>
      <c r="H248" s="112" t="s">
        <v>150</v>
      </c>
      <c r="I248" s="112" t="s">
        <v>451</v>
      </c>
      <c r="J248" s="111">
        <v>2019</v>
      </c>
      <c r="K248" s="112">
        <v>10064</v>
      </c>
      <c r="L248" s="134">
        <v>69526</v>
      </c>
      <c r="M248" s="112" t="s">
        <v>500</v>
      </c>
      <c r="N248" s="206" t="str">
        <f>_xlfn.XLOOKUP(A248,[1]CONSOLIDADO!$G:$G,[1]CONSOLIDADO!$Q:$Q,"")</f>
        <v>PROCESO DE CIERRE</v>
      </c>
      <c r="O248" s="299">
        <v>4921</v>
      </c>
      <c r="P248" s="287">
        <v>0</v>
      </c>
      <c r="Q248" s="300">
        <v>0</v>
      </c>
      <c r="R248" s="290">
        <v>0</v>
      </c>
      <c r="S248" s="110">
        <v>0</v>
      </c>
      <c r="T248" s="110">
        <v>0</v>
      </c>
      <c r="U248" s="110">
        <v>0</v>
      </c>
      <c r="V248" s="110">
        <v>0</v>
      </c>
      <c r="W248" s="110">
        <v>0</v>
      </c>
      <c r="X248" s="110">
        <v>0</v>
      </c>
      <c r="Y248" s="110">
        <v>0</v>
      </c>
      <c r="Z248" s="110">
        <v>0</v>
      </c>
      <c r="AA248" s="110">
        <v>0</v>
      </c>
      <c r="AB248" s="110">
        <v>0</v>
      </c>
      <c r="AC248" s="110">
        <v>0</v>
      </c>
    </row>
    <row r="249" spans="1:29" ht="24">
      <c r="A249" s="338">
        <v>40014269</v>
      </c>
      <c r="B249" s="332" t="s">
        <v>448</v>
      </c>
      <c r="C249" s="340" t="s">
        <v>27</v>
      </c>
      <c r="D249" s="252" t="s">
        <v>501</v>
      </c>
      <c r="E249" s="218" t="s">
        <v>148</v>
      </c>
      <c r="F249" s="341" t="s">
        <v>502</v>
      </c>
      <c r="G249" s="207" t="s">
        <v>100</v>
      </c>
      <c r="H249" s="112" t="s">
        <v>157</v>
      </c>
      <c r="I249" s="112" t="s">
        <v>451</v>
      </c>
      <c r="J249" s="111">
        <v>2019</v>
      </c>
      <c r="K249" s="112">
        <v>10066</v>
      </c>
      <c r="L249" s="134">
        <v>135000</v>
      </c>
      <c r="M249" s="112" t="s">
        <v>423</v>
      </c>
      <c r="N249" s="206" t="str">
        <f>_xlfn.XLOOKUP(A249,[1]CONSOLIDADO!$G:$G,[1]CONSOLIDADO!$Q:$Q,"")</f>
        <v>PROCESO DE CIERRE</v>
      </c>
      <c r="O249" s="299">
        <v>75</v>
      </c>
      <c r="P249" s="287">
        <v>0</v>
      </c>
      <c r="Q249" s="300">
        <v>0</v>
      </c>
      <c r="R249" s="290">
        <v>0</v>
      </c>
      <c r="S249" s="110">
        <v>0</v>
      </c>
      <c r="T249" s="110">
        <v>0</v>
      </c>
      <c r="U249" s="110">
        <v>0</v>
      </c>
      <c r="V249" s="110">
        <v>0</v>
      </c>
      <c r="W249" s="110">
        <v>0</v>
      </c>
      <c r="X249" s="110">
        <v>0</v>
      </c>
      <c r="Y249" s="110">
        <v>0</v>
      </c>
      <c r="Z249" s="110">
        <v>0</v>
      </c>
      <c r="AA249" s="110">
        <v>0</v>
      </c>
      <c r="AB249" s="110">
        <v>0</v>
      </c>
      <c r="AC249" s="110">
        <v>0</v>
      </c>
    </row>
    <row r="250" spans="1:29" ht="24">
      <c r="A250" s="338">
        <v>40014503</v>
      </c>
      <c r="B250" s="323" t="s">
        <v>448</v>
      </c>
      <c r="C250" s="323" t="s">
        <v>27</v>
      </c>
      <c r="D250" s="323" t="s">
        <v>503</v>
      </c>
      <c r="E250" s="218" t="s">
        <v>148</v>
      </c>
      <c r="F250" s="341" t="s">
        <v>504</v>
      </c>
      <c r="G250" s="207" t="s">
        <v>100</v>
      </c>
      <c r="H250" s="112" t="s">
        <v>154</v>
      </c>
      <c r="I250" s="112" t="s">
        <v>451</v>
      </c>
      <c r="J250" s="111">
        <v>2019</v>
      </c>
      <c r="K250" s="112">
        <v>10066</v>
      </c>
      <c r="L250" s="134">
        <v>106960</v>
      </c>
      <c r="M250" s="112" t="s">
        <v>423</v>
      </c>
      <c r="N250" s="206" t="str">
        <f>_xlfn.XLOOKUP(A250,[1]CONSOLIDADO!$G:$G,[1]CONSOLIDADO!$Q:$Q,"")</f>
        <v>PROCESO DE CIERRE</v>
      </c>
      <c r="O250" s="299">
        <v>6</v>
      </c>
      <c r="P250" s="287">
        <v>0</v>
      </c>
      <c r="Q250" s="300">
        <v>0</v>
      </c>
      <c r="R250" s="290">
        <v>0</v>
      </c>
      <c r="S250" s="110">
        <v>0</v>
      </c>
      <c r="T250" s="110">
        <v>0</v>
      </c>
      <c r="U250" s="110">
        <v>0</v>
      </c>
      <c r="V250" s="110">
        <v>0</v>
      </c>
      <c r="W250" s="110">
        <v>0</v>
      </c>
      <c r="X250" s="110">
        <v>0</v>
      </c>
      <c r="Y250" s="110">
        <v>0</v>
      </c>
      <c r="Z250" s="110">
        <v>0</v>
      </c>
      <c r="AA250" s="110">
        <v>0</v>
      </c>
      <c r="AB250" s="110">
        <v>0</v>
      </c>
      <c r="AC250" s="110">
        <v>0</v>
      </c>
    </row>
    <row r="251" spans="1:29" ht="24">
      <c r="A251" s="338">
        <v>40014432</v>
      </c>
      <c r="B251" s="323" t="s">
        <v>448</v>
      </c>
      <c r="C251" s="323" t="s">
        <v>27</v>
      </c>
      <c r="D251" s="323" t="s">
        <v>505</v>
      </c>
      <c r="E251" s="218" t="s">
        <v>148</v>
      </c>
      <c r="F251" s="341" t="s">
        <v>506</v>
      </c>
      <c r="G251" s="207" t="s">
        <v>100</v>
      </c>
      <c r="H251" s="112" t="s">
        <v>221</v>
      </c>
      <c r="I251" s="112"/>
      <c r="J251" s="111">
        <v>2021</v>
      </c>
      <c r="K251" s="112">
        <v>11384</v>
      </c>
      <c r="L251" s="134">
        <v>3488542</v>
      </c>
      <c r="M251" s="112" t="s">
        <v>222</v>
      </c>
      <c r="N251" s="206" t="str">
        <f>_xlfn.XLOOKUP(A251,[1]CONSOLIDADO!$G:$G,[1]CONSOLIDADO!$Q:$Q,"")</f>
        <v>EJECUCIÓN</v>
      </c>
      <c r="O251" s="299">
        <v>991597</v>
      </c>
      <c r="P251" s="287">
        <v>991597</v>
      </c>
      <c r="Q251" s="300">
        <v>6621.5240000000003</v>
      </c>
      <c r="R251" s="290">
        <v>0</v>
      </c>
      <c r="S251" s="110">
        <v>0</v>
      </c>
      <c r="T251" s="110">
        <v>0</v>
      </c>
      <c r="U251" s="110">
        <v>6621.5240000000003</v>
      </c>
      <c r="V251" s="110">
        <v>0</v>
      </c>
      <c r="W251" s="110">
        <v>0</v>
      </c>
      <c r="X251" s="110">
        <v>0</v>
      </c>
      <c r="Y251" s="110">
        <v>0</v>
      </c>
      <c r="Z251" s="110">
        <v>0</v>
      </c>
      <c r="AA251" s="110">
        <v>0</v>
      </c>
      <c r="AB251" s="110">
        <v>0</v>
      </c>
      <c r="AC251" s="110">
        <v>0</v>
      </c>
    </row>
    <row r="252" spans="1:29" ht="24">
      <c r="A252" s="338">
        <v>40009309</v>
      </c>
      <c r="B252" s="323" t="s">
        <v>448</v>
      </c>
      <c r="C252" s="323" t="s">
        <v>27</v>
      </c>
      <c r="D252" s="323" t="s">
        <v>507</v>
      </c>
      <c r="E252" s="218" t="s">
        <v>148</v>
      </c>
      <c r="F252" s="341" t="s">
        <v>508</v>
      </c>
      <c r="G252" s="207" t="s">
        <v>100</v>
      </c>
      <c r="H252" s="112" t="s">
        <v>376</v>
      </c>
      <c r="I252" s="112"/>
      <c r="J252" s="111">
        <v>2019</v>
      </c>
      <c r="K252" s="112">
        <v>10023</v>
      </c>
      <c r="L252" s="134">
        <v>1000000</v>
      </c>
      <c r="M252" s="112" t="s">
        <v>509</v>
      </c>
      <c r="N252" s="206" t="str">
        <f>_xlfn.XLOOKUP(A252,[1]CONSOLIDADO!$G:$G,[1]CONSOLIDADO!$Q:$Q,"")</f>
        <v>EJECUCIÓN</v>
      </c>
      <c r="O252" s="299">
        <v>0</v>
      </c>
      <c r="P252" s="287">
        <v>0</v>
      </c>
      <c r="Q252" s="300">
        <v>0</v>
      </c>
      <c r="R252" s="290">
        <v>0</v>
      </c>
      <c r="S252" s="110">
        <v>0</v>
      </c>
      <c r="T252" s="110">
        <v>0</v>
      </c>
      <c r="U252" s="110">
        <v>0</v>
      </c>
      <c r="V252" s="110">
        <v>0</v>
      </c>
      <c r="W252" s="110">
        <v>0</v>
      </c>
      <c r="X252" s="110">
        <v>0</v>
      </c>
      <c r="Y252" s="110">
        <v>0</v>
      </c>
      <c r="Z252" s="110">
        <v>0</v>
      </c>
      <c r="AA252" s="110">
        <v>0</v>
      </c>
      <c r="AB252" s="110">
        <v>0</v>
      </c>
      <c r="AC252" s="110">
        <v>0</v>
      </c>
    </row>
    <row r="253" spans="1:29" ht="24">
      <c r="A253" s="338">
        <v>40029266</v>
      </c>
      <c r="B253" s="323" t="s">
        <v>448</v>
      </c>
      <c r="C253" s="323" t="s">
        <v>27</v>
      </c>
      <c r="D253" s="323" t="s">
        <v>510</v>
      </c>
      <c r="E253" s="218" t="s">
        <v>148</v>
      </c>
      <c r="F253" s="341" t="s">
        <v>511</v>
      </c>
      <c r="G253" s="207" t="s">
        <v>100</v>
      </c>
      <c r="H253" s="112" t="s">
        <v>154</v>
      </c>
      <c r="I253" s="112"/>
      <c r="J253" s="111">
        <v>2021</v>
      </c>
      <c r="K253" s="112">
        <v>11296</v>
      </c>
      <c r="L253" s="134">
        <v>2800000</v>
      </c>
      <c r="M253" s="112" t="s">
        <v>512</v>
      </c>
      <c r="N253" s="206" t="str">
        <f>_xlfn.XLOOKUP(A253,[1]CONSOLIDADO!$G:$G,[1]CONSOLIDADO!$Q:$Q,"")</f>
        <v>PROCESO DE CIERRE</v>
      </c>
      <c r="O253" s="299">
        <v>40216</v>
      </c>
      <c r="P253" s="287">
        <v>40216</v>
      </c>
      <c r="Q253" s="300">
        <v>0</v>
      </c>
      <c r="R253" s="290">
        <v>0</v>
      </c>
      <c r="S253" s="110">
        <v>0</v>
      </c>
      <c r="T253" s="110">
        <v>0</v>
      </c>
      <c r="U253" s="110">
        <v>0</v>
      </c>
      <c r="V253" s="110">
        <v>0</v>
      </c>
      <c r="W253" s="110">
        <v>0</v>
      </c>
      <c r="X253" s="110">
        <v>0</v>
      </c>
      <c r="Y253" s="110">
        <v>0</v>
      </c>
      <c r="Z253" s="110">
        <v>0</v>
      </c>
      <c r="AA253" s="110">
        <v>0</v>
      </c>
      <c r="AB253" s="110">
        <v>0</v>
      </c>
      <c r="AC253" s="110">
        <v>0</v>
      </c>
    </row>
    <row r="254" spans="1:29" ht="24">
      <c r="A254" s="338">
        <v>40040997</v>
      </c>
      <c r="B254" s="323" t="s">
        <v>448</v>
      </c>
      <c r="C254" s="323" t="s">
        <v>27</v>
      </c>
      <c r="D254" s="323">
        <v>436</v>
      </c>
      <c r="E254" s="218" t="s">
        <v>148</v>
      </c>
      <c r="F254" s="341" t="s">
        <v>513</v>
      </c>
      <c r="G254" s="207" t="s">
        <v>100</v>
      </c>
      <c r="H254" s="112" t="s">
        <v>157</v>
      </c>
      <c r="I254" s="112" t="s">
        <v>451</v>
      </c>
      <c r="J254" s="111">
        <v>2022</v>
      </c>
      <c r="K254" s="112">
        <v>12111</v>
      </c>
      <c r="L254" s="134">
        <v>134800</v>
      </c>
      <c r="M254" s="112" t="s">
        <v>423</v>
      </c>
      <c r="N254" s="206" t="str">
        <f>_xlfn.XLOOKUP(A254,[1]CONSOLIDADO!$G:$G,[1]CONSOLIDADO!$Q:$Q,"")</f>
        <v>PROCESO DE CIERRE</v>
      </c>
      <c r="O254" s="299">
        <v>1471</v>
      </c>
      <c r="P254" s="287">
        <v>0</v>
      </c>
      <c r="Q254" s="300">
        <v>0</v>
      </c>
      <c r="R254" s="290">
        <v>0</v>
      </c>
      <c r="S254" s="110">
        <v>0</v>
      </c>
      <c r="T254" s="110">
        <v>0</v>
      </c>
      <c r="U254" s="110">
        <v>0</v>
      </c>
      <c r="V254" s="110">
        <v>0</v>
      </c>
      <c r="W254" s="110">
        <v>0</v>
      </c>
      <c r="X254" s="110">
        <v>0</v>
      </c>
      <c r="Y254" s="110">
        <v>0</v>
      </c>
      <c r="Z254" s="110">
        <v>0</v>
      </c>
      <c r="AA254" s="110">
        <v>0</v>
      </c>
      <c r="AB254" s="110">
        <v>0</v>
      </c>
      <c r="AC254" s="110">
        <v>0</v>
      </c>
    </row>
    <row r="255" spans="1:29" ht="24">
      <c r="A255" s="338">
        <v>40040998</v>
      </c>
      <c r="B255" s="323" t="s">
        <v>448</v>
      </c>
      <c r="C255" s="323" t="s">
        <v>27</v>
      </c>
      <c r="D255" s="323">
        <v>437</v>
      </c>
      <c r="E255" s="218" t="s">
        <v>148</v>
      </c>
      <c r="F255" s="341" t="s">
        <v>514</v>
      </c>
      <c r="G255" s="207" t="s">
        <v>100</v>
      </c>
      <c r="H255" s="112" t="s">
        <v>157</v>
      </c>
      <c r="I255" s="112" t="s">
        <v>451</v>
      </c>
      <c r="J255" s="111">
        <v>2022</v>
      </c>
      <c r="K255" s="112">
        <v>12111</v>
      </c>
      <c r="L255" s="134">
        <v>134980</v>
      </c>
      <c r="M255" s="112" t="s">
        <v>423</v>
      </c>
      <c r="N255" s="206" t="str">
        <f>_xlfn.XLOOKUP(A255,[1]CONSOLIDADO!$G:$G,[1]CONSOLIDADO!$Q:$Q,"")</f>
        <v>PROCESO DE CIERRE</v>
      </c>
      <c r="O255" s="299">
        <v>1396</v>
      </c>
      <c r="P255" s="287">
        <v>0</v>
      </c>
      <c r="Q255" s="300">
        <v>0</v>
      </c>
      <c r="R255" s="290">
        <v>0</v>
      </c>
      <c r="S255" s="110">
        <v>0</v>
      </c>
      <c r="T255" s="110">
        <v>0</v>
      </c>
      <c r="U255" s="110">
        <v>0</v>
      </c>
      <c r="V255" s="110">
        <v>0</v>
      </c>
      <c r="W255" s="110">
        <v>0</v>
      </c>
      <c r="X255" s="110">
        <v>0</v>
      </c>
      <c r="Y255" s="110">
        <v>0</v>
      </c>
      <c r="Z255" s="110">
        <v>0</v>
      </c>
      <c r="AA255" s="110">
        <v>0</v>
      </c>
      <c r="AB255" s="110">
        <v>0</v>
      </c>
      <c r="AC255" s="110">
        <v>0</v>
      </c>
    </row>
    <row r="256" spans="1:29" ht="24">
      <c r="A256" s="338">
        <v>40041008</v>
      </c>
      <c r="B256" s="323" t="s">
        <v>448</v>
      </c>
      <c r="C256" s="323" t="s">
        <v>27</v>
      </c>
      <c r="D256" s="323">
        <v>438</v>
      </c>
      <c r="E256" s="218" t="s">
        <v>148</v>
      </c>
      <c r="F256" s="341" t="s">
        <v>515</v>
      </c>
      <c r="G256" s="207" t="s">
        <v>100</v>
      </c>
      <c r="H256" s="112" t="s">
        <v>157</v>
      </c>
      <c r="I256" s="112" t="s">
        <v>451</v>
      </c>
      <c r="J256" s="111">
        <v>2022</v>
      </c>
      <c r="K256" s="112">
        <v>12111</v>
      </c>
      <c r="L256" s="134">
        <v>133980</v>
      </c>
      <c r="M256" s="112" t="s">
        <v>423</v>
      </c>
      <c r="N256" s="206" t="str">
        <f>_xlfn.XLOOKUP(A256,[1]CONSOLIDADO!$G:$G,[1]CONSOLIDADO!$Q:$Q,"")</f>
        <v>PROCESO DE CIERRE</v>
      </c>
      <c r="O256" s="299">
        <v>1957</v>
      </c>
      <c r="P256" s="287">
        <v>0</v>
      </c>
      <c r="Q256" s="300">
        <v>0</v>
      </c>
      <c r="R256" s="290">
        <v>0</v>
      </c>
      <c r="S256" s="110">
        <v>0</v>
      </c>
      <c r="T256" s="110">
        <v>0</v>
      </c>
      <c r="U256" s="110">
        <v>0</v>
      </c>
      <c r="V256" s="110">
        <v>0</v>
      </c>
      <c r="W256" s="110">
        <v>0</v>
      </c>
      <c r="X256" s="110">
        <v>0</v>
      </c>
      <c r="Y256" s="110">
        <v>0</v>
      </c>
      <c r="Z256" s="110">
        <v>0</v>
      </c>
      <c r="AA256" s="110">
        <v>0</v>
      </c>
      <c r="AB256" s="110">
        <v>0</v>
      </c>
      <c r="AC256" s="110">
        <v>0</v>
      </c>
    </row>
    <row r="257" spans="1:29" ht="24">
      <c r="A257" s="338">
        <v>40041011</v>
      </c>
      <c r="B257" s="323" t="s">
        <v>448</v>
      </c>
      <c r="C257" s="323" t="s">
        <v>27</v>
      </c>
      <c r="D257" s="323">
        <v>439</v>
      </c>
      <c r="E257" s="218" t="s">
        <v>148</v>
      </c>
      <c r="F257" s="341" t="s">
        <v>516</v>
      </c>
      <c r="G257" s="207" t="s">
        <v>100</v>
      </c>
      <c r="H257" s="112" t="s">
        <v>157</v>
      </c>
      <c r="I257" s="112" t="s">
        <v>451</v>
      </c>
      <c r="J257" s="111">
        <v>2022</v>
      </c>
      <c r="K257" s="112">
        <v>12111</v>
      </c>
      <c r="L257" s="134">
        <v>134040</v>
      </c>
      <c r="M257" s="112" t="s">
        <v>423</v>
      </c>
      <c r="N257" s="206" t="str">
        <f>_xlfn.XLOOKUP(A257,[1]CONSOLIDADO!$G:$G,[1]CONSOLIDADO!$Q:$Q,"")</f>
        <v>PROCESO DE CIERRE</v>
      </c>
      <c r="O257" s="299">
        <v>6028</v>
      </c>
      <c r="P257" s="287">
        <v>0</v>
      </c>
      <c r="Q257" s="300">
        <v>0</v>
      </c>
      <c r="R257" s="290">
        <v>0</v>
      </c>
      <c r="S257" s="110">
        <v>0</v>
      </c>
      <c r="T257" s="110">
        <v>0</v>
      </c>
      <c r="U257" s="110">
        <v>0</v>
      </c>
      <c r="V257" s="110">
        <v>0</v>
      </c>
      <c r="W257" s="110">
        <v>0</v>
      </c>
      <c r="X257" s="110">
        <v>0</v>
      </c>
      <c r="Y257" s="110">
        <v>0</v>
      </c>
      <c r="Z257" s="110">
        <v>0</v>
      </c>
      <c r="AA257" s="110">
        <v>0</v>
      </c>
      <c r="AB257" s="110">
        <v>0</v>
      </c>
      <c r="AC257" s="110">
        <v>0</v>
      </c>
    </row>
    <row r="258" spans="1:29" ht="36">
      <c r="A258" s="338">
        <v>40041014</v>
      </c>
      <c r="B258" s="323" t="s">
        <v>448</v>
      </c>
      <c r="C258" s="323" t="s">
        <v>27</v>
      </c>
      <c r="D258" s="323">
        <v>440</v>
      </c>
      <c r="E258" s="218" t="s">
        <v>148</v>
      </c>
      <c r="F258" s="341" t="s">
        <v>517</v>
      </c>
      <c r="G258" s="207" t="s">
        <v>100</v>
      </c>
      <c r="H258" s="112" t="s">
        <v>248</v>
      </c>
      <c r="I258" s="112" t="s">
        <v>451</v>
      </c>
      <c r="J258" s="111">
        <v>2022</v>
      </c>
      <c r="K258" s="112">
        <v>12111</v>
      </c>
      <c r="L258" s="134">
        <v>132120</v>
      </c>
      <c r="M258" s="112" t="s">
        <v>423</v>
      </c>
      <c r="N258" s="206" t="str">
        <f>_xlfn.XLOOKUP(A258,[1]CONSOLIDADO!$G:$G,[1]CONSOLIDADO!$Q:$Q,"")</f>
        <v>EJECUCIÓN</v>
      </c>
      <c r="O258" s="299">
        <v>0</v>
      </c>
      <c r="P258" s="287">
        <v>19649</v>
      </c>
      <c r="Q258" s="300">
        <v>13789.924000000001</v>
      </c>
      <c r="R258" s="290">
        <v>0</v>
      </c>
      <c r="S258" s="110">
        <v>0</v>
      </c>
      <c r="T258" s="110">
        <v>0</v>
      </c>
      <c r="U258" s="110">
        <v>13789.924000000001</v>
      </c>
      <c r="V258" s="110">
        <v>0</v>
      </c>
      <c r="W258" s="110">
        <v>0</v>
      </c>
      <c r="X258" s="110">
        <v>0</v>
      </c>
      <c r="Y258" s="110">
        <v>0</v>
      </c>
      <c r="Z258" s="110">
        <v>0</v>
      </c>
      <c r="AA258" s="110">
        <v>0</v>
      </c>
      <c r="AB258" s="110">
        <v>0</v>
      </c>
      <c r="AC258" s="110">
        <v>0</v>
      </c>
    </row>
    <row r="259" spans="1:29" ht="24">
      <c r="A259" s="338">
        <v>40041015</v>
      </c>
      <c r="B259" s="323" t="s">
        <v>448</v>
      </c>
      <c r="C259" s="323" t="s">
        <v>27</v>
      </c>
      <c r="D259" s="323">
        <v>441</v>
      </c>
      <c r="E259" s="218" t="s">
        <v>148</v>
      </c>
      <c r="F259" s="341" t="s">
        <v>518</v>
      </c>
      <c r="G259" s="207" t="s">
        <v>100</v>
      </c>
      <c r="H259" s="112" t="s">
        <v>150</v>
      </c>
      <c r="I259" s="112" t="s">
        <v>451</v>
      </c>
      <c r="J259" s="111">
        <v>2022</v>
      </c>
      <c r="K259" s="112">
        <v>12111</v>
      </c>
      <c r="L259" s="134">
        <v>104350</v>
      </c>
      <c r="M259" s="112" t="s">
        <v>423</v>
      </c>
      <c r="N259" s="206" t="str">
        <f>_xlfn.XLOOKUP(A259,[1]CONSOLIDADO!$G:$G,[1]CONSOLIDADO!$Q:$Q,"")</f>
        <v>PROCESO DE CIERRE</v>
      </c>
      <c r="O259" s="299">
        <v>8890</v>
      </c>
      <c r="P259" s="287">
        <v>0</v>
      </c>
      <c r="Q259" s="300">
        <v>0</v>
      </c>
      <c r="R259" s="290">
        <v>0</v>
      </c>
      <c r="S259" s="110">
        <v>0</v>
      </c>
      <c r="T259" s="110">
        <v>0</v>
      </c>
      <c r="U259" s="110">
        <v>0</v>
      </c>
      <c r="V259" s="110">
        <v>0</v>
      </c>
      <c r="W259" s="110">
        <v>0</v>
      </c>
      <c r="X259" s="110">
        <v>0</v>
      </c>
      <c r="Y259" s="110">
        <v>0</v>
      </c>
      <c r="Z259" s="110">
        <v>0</v>
      </c>
      <c r="AA259" s="110">
        <v>0</v>
      </c>
      <c r="AB259" s="110">
        <v>0</v>
      </c>
      <c r="AC259" s="110">
        <v>0</v>
      </c>
    </row>
    <row r="260" spans="1:29" ht="36">
      <c r="A260" s="338">
        <v>40041019</v>
      </c>
      <c r="B260" s="323" t="s">
        <v>448</v>
      </c>
      <c r="C260" s="323" t="s">
        <v>27</v>
      </c>
      <c r="D260" s="323">
        <v>442</v>
      </c>
      <c r="E260" s="218" t="s">
        <v>148</v>
      </c>
      <c r="F260" s="341" t="s">
        <v>519</v>
      </c>
      <c r="G260" s="207" t="s">
        <v>94</v>
      </c>
      <c r="H260" s="112" t="s">
        <v>248</v>
      </c>
      <c r="I260" s="112" t="s">
        <v>451</v>
      </c>
      <c r="J260" s="111">
        <v>2022</v>
      </c>
      <c r="K260" s="112">
        <v>12111</v>
      </c>
      <c r="L260" s="134">
        <v>126000</v>
      </c>
      <c r="M260" s="112" t="s">
        <v>423</v>
      </c>
      <c r="N260" s="206" t="str">
        <f>_xlfn.XLOOKUP(A260,[1]CONSOLIDADO!$G:$G,[1]CONSOLIDADO!$Q:$Q,"")</f>
        <v>EJECUCIÓN</v>
      </c>
      <c r="O260" s="299">
        <v>0</v>
      </c>
      <c r="P260" s="287">
        <v>28856</v>
      </c>
      <c r="Q260" s="300">
        <v>8456.6190000000006</v>
      </c>
      <c r="R260" s="290">
        <v>0</v>
      </c>
      <c r="S260" s="110">
        <v>0</v>
      </c>
      <c r="T260" s="110">
        <v>0</v>
      </c>
      <c r="U260" s="110">
        <v>8456.6190000000006</v>
      </c>
      <c r="V260" s="110">
        <v>0</v>
      </c>
      <c r="W260" s="110">
        <v>0</v>
      </c>
      <c r="X260" s="110">
        <v>0</v>
      </c>
      <c r="Y260" s="110">
        <v>0</v>
      </c>
      <c r="Z260" s="110">
        <v>0</v>
      </c>
      <c r="AA260" s="110">
        <v>0</v>
      </c>
      <c r="AB260" s="110">
        <v>0</v>
      </c>
      <c r="AC260" s="110">
        <v>0</v>
      </c>
    </row>
    <row r="261" spans="1:29" ht="24">
      <c r="A261" s="338">
        <v>40041035</v>
      </c>
      <c r="B261" s="323" t="s">
        <v>448</v>
      </c>
      <c r="C261" s="323" t="s">
        <v>27</v>
      </c>
      <c r="D261" s="323">
        <v>443</v>
      </c>
      <c r="E261" s="218" t="s">
        <v>148</v>
      </c>
      <c r="F261" s="341" t="s">
        <v>520</v>
      </c>
      <c r="G261" s="207" t="s">
        <v>100</v>
      </c>
      <c r="H261" s="112" t="s">
        <v>251</v>
      </c>
      <c r="I261" s="112" t="s">
        <v>451</v>
      </c>
      <c r="J261" s="111">
        <v>2022</v>
      </c>
      <c r="K261" s="112">
        <v>12111</v>
      </c>
      <c r="L261" s="134">
        <v>127295</v>
      </c>
      <c r="M261" s="112" t="s">
        <v>500</v>
      </c>
      <c r="N261" s="206" t="str">
        <f>_xlfn.XLOOKUP(A261,[1]CONSOLIDADO!$G:$G,[1]CONSOLIDADO!$Q:$Q,"")</f>
        <v>PROCESO DE CIERRE</v>
      </c>
      <c r="O261" s="299">
        <v>11387</v>
      </c>
      <c r="P261" s="287">
        <v>14791</v>
      </c>
      <c r="Q261" s="300">
        <v>0</v>
      </c>
      <c r="R261" s="290">
        <v>0</v>
      </c>
      <c r="S261" s="110">
        <v>0</v>
      </c>
      <c r="T261" s="110">
        <v>0</v>
      </c>
      <c r="U261" s="110">
        <v>0</v>
      </c>
      <c r="V261" s="110">
        <v>0</v>
      </c>
      <c r="W261" s="110">
        <v>0</v>
      </c>
      <c r="X261" s="110">
        <v>0</v>
      </c>
      <c r="Y261" s="110">
        <v>0</v>
      </c>
      <c r="Z261" s="110">
        <v>0</v>
      </c>
      <c r="AA261" s="110">
        <v>0</v>
      </c>
      <c r="AB261" s="110">
        <v>0</v>
      </c>
      <c r="AC261" s="110">
        <v>0</v>
      </c>
    </row>
    <row r="262" spans="1:29" ht="36">
      <c r="A262" s="338">
        <v>40041156</v>
      </c>
      <c r="B262" s="323" t="s">
        <v>448</v>
      </c>
      <c r="C262" s="323" t="s">
        <v>27</v>
      </c>
      <c r="D262" s="323">
        <v>445</v>
      </c>
      <c r="E262" s="218" t="s">
        <v>148</v>
      </c>
      <c r="F262" s="341" t="s">
        <v>521</v>
      </c>
      <c r="G262" s="207" t="s">
        <v>100</v>
      </c>
      <c r="H262" s="112" t="s">
        <v>248</v>
      </c>
      <c r="I262" s="112" t="s">
        <v>451</v>
      </c>
      <c r="J262" s="111">
        <v>2022</v>
      </c>
      <c r="K262" s="112">
        <v>12150</v>
      </c>
      <c r="L262" s="134">
        <v>134704</v>
      </c>
      <c r="M262" s="112" t="s">
        <v>500</v>
      </c>
      <c r="N262" s="206" t="str">
        <f>_xlfn.XLOOKUP(A262,[1]CONSOLIDADO!$G:$G,[1]CONSOLIDADO!$Q:$Q,"")</f>
        <v>PROCESO DE CIERRE</v>
      </c>
      <c r="O262" s="299">
        <v>11452</v>
      </c>
      <c r="P262" s="287">
        <v>0</v>
      </c>
      <c r="Q262" s="300">
        <v>0</v>
      </c>
      <c r="R262" s="290">
        <v>0</v>
      </c>
      <c r="S262" s="110">
        <v>0</v>
      </c>
      <c r="T262" s="110">
        <v>0</v>
      </c>
      <c r="U262" s="110">
        <v>0</v>
      </c>
      <c r="V262" s="110">
        <v>0</v>
      </c>
      <c r="W262" s="110">
        <v>0</v>
      </c>
      <c r="X262" s="110">
        <v>0</v>
      </c>
      <c r="Y262" s="110">
        <v>0</v>
      </c>
      <c r="Z262" s="110">
        <v>0</v>
      </c>
      <c r="AA262" s="110">
        <v>0</v>
      </c>
      <c r="AB262" s="110">
        <v>0</v>
      </c>
      <c r="AC262" s="110">
        <v>0</v>
      </c>
    </row>
    <row r="263" spans="1:29" ht="36">
      <c r="A263" s="338">
        <v>40041158</v>
      </c>
      <c r="B263" s="323" t="s">
        <v>448</v>
      </c>
      <c r="C263" s="323" t="s">
        <v>27</v>
      </c>
      <c r="D263" s="256">
        <v>446</v>
      </c>
      <c r="E263" s="218" t="s">
        <v>148</v>
      </c>
      <c r="F263" s="341" t="s">
        <v>522</v>
      </c>
      <c r="G263" s="207" t="s">
        <v>100</v>
      </c>
      <c r="H263" s="112" t="s">
        <v>248</v>
      </c>
      <c r="I263" s="112" t="s">
        <v>451</v>
      </c>
      <c r="J263" s="111">
        <v>2022</v>
      </c>
      <c r="K263" s="112">
        <v>12150</v>
      </c>
      <c r="L263" s="134">
        <v>134120</v>
      </c>
      <c r="M263" s="112" t="s">
        <v>423</v>
      </c>
      <c r="N263" s="206" t="str">
        <f>_xlfn.XLOOKUP(A263,[1]CONSOLIDADO!$G:$G,[1]CONSOLIDADO!$Q:$Q,"")</f>
        <v>FINALIZADO</v>
      </c>
      <c r="O263" s="299">
        <v>11273</v>
      </c>
      <c r="P263" s="287">
        <v>9942</v>
      </c>
      <c r="Q263" s="300">
        <v>1531.8979999999999</v>
      </c>
      <c r="R263" s="290">
        <v>0</v>
      </c>
      <c r="S263" s="110">
        <v>1531.8979999999999</v>
      </c>
      <c r="T263" s="110">
        <v>0</v>
      </c>
      <c r="U263" s="110">
        <v>0</v>
      </c>
      <c r="V263" s="110">
        <v>0</v>
      </c>
      <c r="W263" s="110">
        <v>0</v>
      </c>
      <c r="X263" s="110">
        <v>0</v>
      </c>
      <c r="Y263" s="110">
        <v>0</v>
      </c>
      <c r="Z263" s="110">
        <v>0</v>
      </c>
      <c r="AA263" s="110">
        <v>0</v>
      </c>
      <c r="AB263" s="110">
        <v>0</v>
      </c>
      <c r="AC263" s="110">
        <v>0</v>
      </c>
    </row>
    <row r="264" spans="1:29" ht="36">
      <c r="A264" s="338">
        <v>40041162</v>
      </c>
      <c r="B264" s="323" t="s">
        <v>448</v>
      </c>
      <c r="C264" s="340" t="s">
        <v>27</v>
      </c>
      <c r="D264" s="252">
        <v>447</v>
      </c>
      <c r="E264" s="218" t="s">
        <v>148</v>
      </c>
      <c r="F264" s="341" t="s">
        <v>523</v>
      </c>
      <c r="G264" s="207" t="s">
        <v>100</v>
      </c>
      <c r="H264" s="112" t="s">
        <v>248</v>
      </c>
      <c r="I264" s="112" t="s">
        <v>451</v>
      </c>
      <c r="J264" s="111">
        <v>2022</v>
      </c>
      <c r="K264" s="112">
        <v>12150</v>
      </c>
      <c r="L264" s="134">
        <v>127551</v>
      </c>
      <c r="M264" s="112" t="s">
        <v>423</v>
      </c>
      <c r="N264" s="206" t="str">
        <f>_xlfn.XLOOKUP(A264,[1]CONSOLIDADO!$G:$G,[1]CONSOLIDADO!$Q:$Q,"")</f>
        <v>FINALIZADO</v>
      </c>
      <c r="O264" s="299">
        <v>0</v>
      </c>
      <c r="P264" s="287">
        <v>30600</v>
      </c>
      <c r="Q264" s="300">
        <v>16541.38</v>
      </c>
      <c r="R264" s="290">
        <v>0</v>
      </c>
      <c r="S264" s="110">
        <v>0</v>
      </c>
      <c r="T264" s="110">
        <v>0</v>
      </c>
      <c r="U264" s="110">
        <v>16541.38</v>
      </c>
      <c r="V264" s="110">
        <v>0</v>
      </c>
      <c r="W264" s="110">
        <v>0</v>
      </c>
      <c r="X264" s="110">
        <v>0</v>
      </c>
      <c r="Y264" s="110">
        <v>0</v>
      </c>
      <c r="Z264" s="110">
        <v>0</v>
      </c>
      <c r="AA264" s="110">
        <v>0</v>
      </c>
      <c r="AB264" s="110">
        <v>0</v>
      </c>
      <c r="AC264" s="110">
        <v>0</v>
      </c>
    </row>
    <row r="265" spans="1:29" ht="24">
      <c r="A265" s="338">
        <v>40041168</v>
      </c>
      <c r="B265" s="323" t="s">
        <v>448</v>
      </c>
      <c r="C265" s="323" t="s">
        <v>27</v>
      </c>
      <c r="D265" s="323">
        <v>448</v>
      </c>
      <c r="E265" s="218" t="s">
        <v>148</v>
      </c>
      <c r="F265" s="341" t="s">
        <v>524</v>
      </c>
      <c r="G265" s="207" t="s">
        <v>100</v>
      </c>
      <c r="H265" s="112" t="s">
        <v>157</v>
      </c>
      <c r="I265" s="112" t="s">
        <v>451</v>
      </c>
      <c r="J265" s="111">
        <v>2022</v>
      </c>
      <c r="K265" s="112">
        <v>12150</v>
      </c>
      <c r="L265" s="134">
        <v>102556</v>
      </c>
      <c r="M265" s="112" t="s">
        <v>423</v>
      </c>
      <c r="N265" s="206" t="str">
        <f>_xlfn.XLOOKUP(A265,[1]CONSOLIDADO!$G:$G,[1]CONSOLIDADO!$Q:$Q,"")</f>
        <v>TERMINADO</v>
      </c>
      <c r="O265" s="299">
        <v>480</v>
      </c>
      <c r="P265" s="287">
        <v>0</v>
      </c>
      <c r="Q265" s="300">
        <v>0</v>
      </c>
      <c r="R265" s="290">
        <v>0</v>
      </c>
      <c r="S265" s="110">
        <v>0</v>
      </c>
      <c r="T265" s="110">
        <v>0</v>
      </c>
      <c r="U265" s="110">
        <v>0</v>
      </c>
      <c r="V265" s="110">
        <v>0</v>
      </c>
      <c r="W265" s="110">
        <v>0</v>
      </c>
      <c r="X265" s="110">
        <v>0</v>
      </c>
      <c r="Y265" s="110">
        <v>0</v>
      </c>
      <c r="Z265" s="110">
        <v>0</v>
      </c>
      <c r="AA265" s="110">
        <v>0</v>
      </c>
      <c r="AB265" s="110">
        <v>0</v>
      </c>
      <c r="AC265" s="110">
        <v>0</v>
      </c>
    </row>
    <row r="266" spans="1:29" ht="24">
      <c r="A266" s="338">
        <v>40043075</v>
      </c>
      <c r="B266" s="323" t="s">
        <v>448</v>
      </c>
      <c r="C266" s="323" t="s">
        <v>27</v>
      </c>
      <c r="D266" s="323">
        <v>449</v>
      </c>
      <c r="E266" s="218" t="s">
        <v>148</v>
      </c>
      <c r="F266" s="341" t="s">
        <v>525</v>
      </c>
      <c r="G266" s="207" t="s">
        <v>100</v>
      </c>
      <c r="H266" s="112" t="s">
        <v>154</v>
      </c>
      <c r="I266" s="112"/>
      <c r="J266" s="111">
        <v>2022</v>
      </c>
      <c r="K266" s="112">
        <v>12456</v>
      </c>
      <c r="L266" s="134">
        <v>1000000</v>
      </c>
      <c r="M266" s="112" t="s">
        <v>526</v>
      </c>
      <c r="N266" s="206" t="str">
        <f>_xlfn.XLOOKUP(A266,[1]CONSOLIDADO!$G:$G,[1]CONSOLIDADO!$Q:$Q,"")</f>
        <v>EJECUCIÓN</v>
      </c>
      <c r="O266" s="299">
        <v>0</v>
      </c>
      <c r="P266" s="287">
        <v>0</v>
      </c>
      <c r="Q266" s="300">
        <v>0</v>
      </c>
      <c r="R266" s="290">
        <v>0</v>
      </c>
      <c r="S266" s="110">
        <v>0</v>
      </c>
      <c r="T266" s="110">
        <v>0</v>
      </c>
      <c r="U266" s="110">
        <v>0</v>
      </c>
      <c r="V266" s="110">
        <v>0</v>
      </c>
      <c r="W266" s="110">
        <v>0</v>
      </c>
      <c r="X266" s="110">
        <v>0</v>
      </c>
      <c r="Y266" s="110">
        <v>0</v>
      </c>
      <c r="Z266" s="110">
        <v>0</v>
      </c>
      <c r="AA266" s="110">
        <v>0</v>
      </c>
      <c r="AB266" s="110">
        <v>0</v>
      </c>
      <c r="AC266" s="110">
        <v>0</v>
      </c>
    </row>
    <row r="267" spans="1:29" ht="24">
      <c r="A267" s="338">
        <v>40041885</v>
      </c>
      <c r="B267" s="323" t="s">
        <v>448</v>
      </c>
      <c r="C267" s="340" t="s">
        <v>27</v>
      </c>
      <c r="D267" s="252" t="s">
        <v>527</v>
      </c>
      <c r="E267" s="218" t="s">
        <v>148</v>
      </c>
      <c r="F267" s="341" t="s">
        <v>528</v>
      </c>
      <c r="G267" s="207" t="s">
        <v>100</v>
      </c>
      <c r="H267" s="112" t="s">
        <v>154</v>
      </c>
      <c r="I267" s="112"/>
      <c r="J267" s="111">
        <v>2022</v>
      </c>
      <c r="K267" s="112">
        <v>12453</v>
      </c>
      <c r="L267" s="134">
        <v>250000</v>
      </c>
      <c r="M267" s="112" t="s">
        <v>512</v>
      </c>
      <c r="N267" s="206" t="str">
        <f>_xlfn.XLOOKUP(A267,[1]CONSOLIDADO!$G:$G,[1]CONSOLIDADO!$Q:$Q,"")</f>
        <v>EJECUCIÓN</v>
      </c>
      <c r="O267" s="299">
        <v>6221</v>
      </c>
      <c r="P267" s="287">
        <v>6221</v>
      </c>
      <c r="Q267" s="300">
        <v>0</v>
      </c>
      <c r="R267" s="290">
        <v>0</v>
      </c>
      <c r="S267" s="110">
        <v>0</v>
      </c>
      <c r="T267" s="110">
        <v>0</v>
      </c>
      <c r="U267" s="110">
        <v>0</v>
      </c>
      <c r="V267" s="110">
        <v>0</v>
      </c>
      <c r="W267" s="110">
        <v>0</v>
      </c>
      <c r="X267" s="110">
        <v>0</v>
      </c>
      <c r="Y267" s="110">
        <v>0</v>
      </c>
      <c r="Z267" s="110">
        <v>0</v>
      </c>
      <c r="AA267" s="110">
        <v>0</v>
      </c>
      <c r="AB267" s="110">
        <v>0</v>
      </c>
      <c r="AC267" s="110">
        <v>0</v>
      </c>
    </row>
    <row r="268" spans="1:29" ht="36">
      <c r="A268" s="338">
        <v>40036815</v>
      </c>
      <c r="B268" s="323" t="s">
        <v>448</v>
      </c>
      <c r="C268" s="323" t="s">
        <v>27</v>
      </c>
      <c r="D268" s="323">
        <v>454</v>
      </c>
      <c r="E268" s="218" t="s">
        <v>148</v>
      </c>
      <c r="F268" s="341" t="s">
        <v>529</v>
      </c>
      <c r="G268" s="207" t="s">
        <v>100</v>
      </c>
      <c r="H268" s="112" t="s">
        <v>248</v>
      </c>
      <c r="I268" s="112"/>
      <c r="J268" s="111">
        <v>2022</v>
      </c>
      <c r="K268" s="112">
        <v>12542</v>
      </c>
      <c r="L268" s="134">
        <v>1068404.2109999999</v>
      </c>
      <c r="M268" s="112" t="s">
        <v>530</v>
      </c>
      <c r="N268" s="206" t="str">
        <f>_xlfn.XLOOKUP(A268,[1]CONSOLIDADO!$G:$G,[1]CONSOLIDADO!$Q:$Q,"")</f>
        <v>EJECUCIÓN</v>
      </c>
      <c r="O268" s="299">
        <v>0</v>
      </c>
      <c r="P268" s="287">
        <v>8996</v>
      </c>
      <c r="Q268" s="300">
        <v>8995.0149999999994</v>
      </c>
      <c r="R268" s="290">
        <v>0</v>
      </c>
      <c r="S268" s="110">
        <v>0</v>
      </c>
      <c r="T268" s="110">
        <v>0</v>
      </c>
      <c r="U268" s="110">
        <v>8995.0149999999994</v>
      </c>
      <c r="V268" s="110">
        <v>0</v>
      </c>
      <c r="W268" s="110">
        <v>0</v>
      </c>
      <c r="X268" s="110">
        <v>0</v>
      </c>
      <c r="Y268" s="110">
        <v>0</v>
      </c>
      <c r="Z268" s="110">
        <v>0</v>
      </c>
      <c r="AA268" s="110">
        <v>0</v>
      </c>
      <c r="AB268" s="110">
        <v>0</v>
      </c>
      <c r="AC268" s="110">
        <v>0</v>
      </c>
    </row>
    <row r="269" spans="1:29" ht="36">
      <c r="A269" s="338">
        <v>40036472</v>
      </c>
      <c r="B269" s="323" t="s">
        <v>448</v>
      </c>
      <c r="C269" s="323" t="s">
        <v>27</v>
      </c>
      <c r="D269" s="256">
        <v>457</v>
      </c>
      <c r="E269" s="218" t="s">
        <v>148</v>
      </c>
      <c r="F269" s="341" t="s">
        <v>531</v>
      </c>
      <c r="G269" s="207" t="s">
        <v>100</v>
      </c>
      <c r="H269" s="112" t="s">
        <v>532</v>
      </c>
      <c r="I269" s="112"/>
      <c r="J269" s="111">
        <v>2023</v>
      </c>
      <c r="K269" s="112">
        <v>13095</v>
      </c>
      <c r="L269" s="134">
        <v>1598200</v>
      </c>
      <c r="M269" s="112" t="s">
        <v>533</v>
      </c>
      <c r="N269" s="206" t="str">
        <f>_xlfn.XLOOKUP(A269,[1]CONSOLIDADO!$G:$G,[1]CONSOLIDADO!$Q:$Q,"")</f>
        <v>EJECUCIÓN</v>
      </c>
      <c r="O269" s="299">
        <v>609284</v>
      </c>
      <c r="P269" s="287">
        <v>1257711</v>
      </c>
      <c r="Q269" s="300">
        <v>4980.7049999999999</v>
      </c>
      <c r="R269" s="290">
        <v>0</v>
      </c>
      <c r="S269" s="110">
        <v>0</v>
      </c>
      <c r="T269" s="110">
        <v>2580.7049999999999</v>
      </c>
      <c r="U269" s="110">
        <v>2400</v>
      </c>
      <c r="V269" s="110">
        <v>0</v>
      </c>
      <c r="W269" s="110">
        <v>0</v>
      </c>
      <c r="X269" s="110">
        <v>0</v>
      </c>
      <c r="Y269" s="110">
        <v>0</v>
      </c>
      <c r="Z269" s="110">
        <v>0</v>
      </c>
      <c r="AA269" s="110">
        <v>0</v>
      </c>
      <c r="AB269" s="110">
        <v>0</v>
      </c>
      <c r="AC269" s="110">
        <v>0</v>
      </c>
    </row>
    <row r="270" spans="1:29" ht="48">
      <c r="A270" s="338">
        <v>40056103</v>
      </c>
      <c r="B270" s="323" t="s">
        <v>448</v>
      </c>
      <c r="C270" s="340" t="s">
        <v>27</v>
      </c>
      <c r="D270" s="252">
        <v>460</v>
      </c>
      <c r="E270" s="218" t="s">
        <v>148</v>
      </c>
      <c r="F270" s="341" t="s">
        <v>534</v>
      </c>
      <c r="G270" s="207" t="s">
        <v>100</v>
      </c>
      <c r="H270" s="112" t="s">
        <v>376</v>
      </c>
      <c r="I270" s="112" t="s">
        <v>451</v>
      </c>
      <c r="J270" s="111">
        <v>2023</v>
      </c>
      <c r="K270" s="112">
        <v>13478</v>
      </c>
      <c r="L270" s="134">
        <v>154723</v>
      </c>
      <c r="M270" s="112" t="s">
        <v>423</v>
      </c>
      <c r="N270" s="206" t="str">
        <f>_xlfn.XLOOKUP(A270,[1]CONSOLIDADO!$G:$G,[1]CONSOLIDADO!$Q:$Q,"")</f>
        <v>CONVENIO EN TRAMITACION DE MODIFICACION DE FECHA DE INICIO</v>
      </c>
      <c r="O270" s="299">
        <v>154723</v>
      </c>
      <c r="P270" s="287">
        <v>154723</v>
      </c>
      <c r="Q270" s="300">
        <v>0</v>
      </c>
      <c r="R270" s="290">
        <v>0</v>
      </c>
      <c r="S270" s="110">
        <v>0</v>
      </c>
      <c r="T270" s="110">
        <v>0</v>
      </c>
      <c r="U270" s="110">
        <v>0</v>
      </c>
      <c r="V270" s="110">
        <v>0</v>
      </c>
      <c r="W270" s="110">
        <v>0</v>
      </c>
      <c r="X270" s="110">
        <v>0</v>
      </c>
      <c r="Y270" s="110">
        <v>0</v>
      </c>
      <c r="Z270" s="110">
        <v>0</v>
      </c>
      <c r="AA270" s="110">
        <v>0</v>
      </c>
      <c r="AB270" s="110">
        <v>0</v>
      </c>
      <c r="AC270" s="110">
        <v>0</v>
      </c>
    </row>
    <row r="271" spans="1:29" ht="24">
      <c r="A271" s="338">
        <v>40055713</v>
      </c>
      <c r="B271" s="323" t="s">
        <v>448</v>
      </c>
      <c r="C271" s="340" t="s">
        <v>27</v>
      </c>
      <c r="D271" s="252">
        <v>461</v>
      </c>
      <c r="E271" s="218" t="s">
        <v>148</v>
      </c>
      <c r="F271" s="341" t="s">
        <v>535</v>
      </c>
      <c r="G271" s="207" t="s">
        <v>100</v>
      </c>
      <c r="H271" s="112" t="s">
        <v>154</v>
      </c>
      <c r="I271" s="112"/>
      <c r="J271" s="111">
        <v>2023</v>
      </c>
      <c r="K271" s="112">
        <v>13568</v>
      </c>
      <c r="L271" s="134">
        <v>447200</v>
      </c>
      <c r="M271" s="112" t="s">
        <v>536</v>
      </c>
      <c r="N271" s="206" t="str">
        <f>_xlfn.XLOOKUP(A271,[1]CONSOLIDADO!$G:$G,[1]CONSOLIDADO!$Q:$Q,"")</f>
        <v>EJECUCIÓN</v>
      </c>
      <c r="O271" s="299">
        <v>0</v>
      </c>
      <c r="P271" s="287">
        <v>17059</v>
      </c>
      <c r="Q271" s="300">
        <v>4088.5</v>
      </c>
      <c r="R271" s="290">
        <v>0</v>
      </c>
      <c r="S271" s="110">
        <v>0</v>
      </c>
      <c r="T271" s="110">
        <v>0</v>
      </c>
      <c r="U271" s="110">
        <v>4088.5</v>
      </c>
      <c r="V271" s="110">
        <v>0</v>
      </c>
      <c r="W271" s="110">
        <v>0</v>
      </c>
      <c r="X271" s="110">
        <v>0</v>
      </c>
      <c r="Y271" s="110">
        <v>0</v>
      </c>
      <c r="Z271" s="110">
        <v>0</v>
      </c>
      <c r="AA271" s="110">
        <v>0</v>
      </c>
      <c r="AB271" s="110">
        <v>0</v>
      </c>
      <c r="AC271" s="110">
        <v>0</v>
      </c>
    </row>
    <row r="272" spans="1:29" ht="24">
      <c r="A272" s="338">
        <v>40046475</v>
      </c>
      <c r="B272" s="323" t="s">
        <v>448</v>
      </c>
      <c r="C272" s="340" t="s">
        <v>27</v>
      </c>
      <c r="D272" s="252" t="s">
        <v>537</v>
      </c>
      <c r="E272" s="218" t="s">
        <v>148</v>
      </c>
      <c r="F272" s="341" t="s">
        <v>538</v>
      </c>
      <c r="G272" s="207" t="s">
        <v>100</v>
      </c>
      <c r="H272" s="112" t="s">
        <v>154</v>
      </c>
      <c r="I272" s="112"/>
      <c r="J272" s="111">
        <v>2023</v>
      </c>
      <c r="K272" s="112">
        <v>13524</v>
      </c>
      <c r="L272" s="134">
        <v>1299877</v>
      </c>
      <c r="M272" s="112" t="s">
        <v>536</v>
      </c>
      <c r="N272" s="206" t="str">
        <f>_xlfn.XLOOKUP(A272,[1]CONSOLIDADO!$G:$G,[1]CONSOLIDADO!$Q:$Q,"")</f>
        <v>EJECUCIÓN</v>
      </c>
      <c r="O272" s="299">
        <v>21050</v>
      </c>
      <c r="P272" s="287">
        <v>21050</v>
      </c>
      <c r="Q272" s="300">
        <v>5027.7979999999998</v>
      </c>
      <c r="R272" s="290">
        <v>0</v>
      </c>
      <c r="S272" s="110">
        <v>0</v>
      </c>
      <c r="T272" s="110">
        <v>0</v>
      </c>
      <c r="U272" s="110">
        <v>5027.7979999999998</v>
      </c>
      <c r="V272" s="110">
        <v>0</v>
      </c>
      <c r="W272" s="110">
        <v>0</v>
      </c>
      <c r="X272" s="110">
        <v>0</v>
      </c>
      <c r="Y272" s="110">
        <v>0</v>
      </c>
      <c r="Z272" s="110">
        <v>0</v>
      </c>
      <c r="AA272" s="110">
        <v>0</v>
      </c>
      <c r="AB272" s="110">
        <v>0</v>
      </c>
      <c r="AC272" s="110">
        <v>0</v>
      </c>
    </row>
    <row r="273" spans="1:29" ht="24">
      <c r="A273" s="338">
        <v>40053081</v>
      </c>
      <c r="B273" s="323" t="s">
        <v>448</v>
      </c>
      <c r="C273" s="340" t="s">
        <v>27</v>
      </c>
      <c r="D273" s="252">
        <v>463</v>
      </c>
      <c r="E273" s="218" t="s">
        <v>148</v>
      </c>
      <c r="F273" s="341" t="s">
        <v>539</v>
      </c>
      <c r="G273" s="207" t="s">
        <v>100</v>
      </c>
      <c r="H273" s="112" t="s">
        <v>154</v>
      </c>
      <c r="I273" s="112"/>
      <c r="J273" s="111">
        <v>2023</v>
      </c>
      <c r="K273" s="112">
        <v>13523</v>
      </c>
      <c r="L273" s="134">
        <v>840000</v>
      </c>
      <c r="M273" s="112" t="s">
        <v>512</v>
      </c>
      <c r="N273" s="206" t="str">
        <f>_xlfn.XLOOKUP(A273,[1]CONSOLIDADO!$G:$G,[1]CONSOLIDADO!$Q:$Q,"")</f>
        <v>EJECUCIÓN</v>
      </c>
      <c r="O273" s="299">
        <v>40000</v>
      </c>
      <c r="P273" s="287">
        <v>40000</v>
      </c>
      <c r="Q273" s="300">
        <v>0</v>
      </c>
      <c r="R273" s="290">
        <v>0</v>
      </c>
      <c r="S273" s="110">
        <v>0</v>
      </c>
      <c r="T273" s="110">
        <v>0</v>
      </c>
      <c r="U273" s="110">
        <v>0</v>
      </c>
      <c r="V273" s="110">
        <v>0</v>
      </c>
      <c r="W273" s="110">
        <v>0</v>
      </c>
      <c r="X273" s="110">
        <v>0</v>
      </c>
      <c r="Y273" s="110">
        <v>0</v>
      </c>
      <c r="Z273" s="110">
        <v>0</v>
      </c>
      <c r="AA273" s="110">
        <v>0</v>
      </c>
      <c r="AB273" s="110">
        <v>0</v>
      </c>
      <c r="AC273" s="110">
        <v>0</v>
      </c>
    </row>
    <row r="274" spans="1:29" ht="24">
      <c r="A274" s="338">
        <v>40039511</v>
      </c>
      <c r="B274" s="323" t="s">
        <v>448</v>
      </c>
      <c r="C274" s="340" t="s">
        <v>27</v>
      </c>
      <c r="D274" s="252">
        <v>464</v>
      </c>
      <c r="E274" s="218" t="s">
        <v>148</v>
      </c>
      <c r="F274" s="341" t="s">
        <v>540</v>
      </c>
      <c r="G274" s="207" t="s">
        <v>100</v>
      </c>
      <c r="H274" s="112" t="s">
        <v>154</v>
      </c>
      <c r="I274" s="112"/>
      <c r="J274" s="111">
        <v>2023</v>
      </c>
      <c r="K274" s="112">
        <v>13523</v>
      </c>
      <c r="L274" s="134">
        <v>1490000</v>
      </c>
      <c r="M274" s="112" t="s">
        <v>512</v>
      </c>
      <c r="N274" s="206" t="str">
        <f>_xlfn.XLOOKUP(A274,[1]CONSOLIDADO!$G:$G,[1]CONSOLIDADO!$Q:$Q,"")</f>
        <v>EJECUCIÓN</v>
      </c>
      <c r="O274" s="299">
        <v>290000</v>
      </c>
      <c r="P274" s="287">
        <v>295977</v>
      </c>
      <c r="Q274" s="300">
        <v>0</v>
      </c>
      <c r="R274" s="290">
        <v>0</v>
      </c>
      <c r="S274" s="110">
        <v>0</v>
      </c>
      <c r="T274" s="110">
        <v>0</v>
      </c>
      <c r="U274" s="110">
        <v>0</v>
      </c>
      <c r="V274" s="110">
        <v>0</v>
      </c>
      <c r="W274" s="110">
        <v>0</v>
      </c>
      <c r="X274" s="110">
        <v>0</v>
      </c>
      <c r="Y274" s="110">
        <v>0</v>
      </c>
      <c r="Z274" s="110">
        <v>0</v>
      </c>
      <c r="AA274" s="110">
        <v>0</v>
      </c>
      <c r="AB274" s="110">
        <v>0</v>
      </c>
      <c r="AC274" s="110">
        <v>0</v>
      </c>
    </row>
    <row r="275" spans="1:29" ht="24">
      <c r="A275" s="338">
        <v>40047555</v>
      </c>
      <c r="B275" s="323" t="s">
        <v>448</v>
      </c>
      <c r="C275" s="340" t="s">
        <v>27</v>
      </c>
      <c r="D275" s="252">
        <v>465</v>
      </c>
      <c r="E275" s="218" t="s">
        <v>148</v>
      </c>
      <c r="F275" s="341" t="s">
        <v>541</v>
      </c>
      <c r="G275" s="207" t="s">
        <v>100</v>
      </c>
      <c r="H275" s="112" t="s">
        <v>154</v>
      </c>
      <c r="I275" s="112"/>
      <c r="J275" s="111">
        <v>2023</v>
      </c>
      <c r="K275" s="112">
        <v>13479</v>
      </c>
      <c r="L275" s="134">
        <v>2690000</v>
      </c>
      <c r="M275" s="112" t="s">
        <v>512</v>
      </c>
      <c r="N275" s="206" t="str">
        <f>_xlfn.XLOOKUP(A275,[1]CONSOLIDADO!$G:$G,[1]CONSOLIDADO!$Q:$Q,"")</f>
        <v>EJECUCIÓN</v>
      </c>
      <c r="O275" s="299">
        <v>190000</v>
      </c>
      <c r="P275" s="287">
        <v>190000</v>
      </c>
      <c r="Q275" s="300">
        <v>0</v>
      </c>
      <c r="R275" s="290">
        <v>0</v>
      </c>
      <c r="S275" s="110">
        <v>0</v>
      </c>
      <c r="T275" s="110">
        <v>0</v>
      </c>
      <c r="U275" s="110">
        <v>0</v>
      </c>
      <c r="V275" s="110">
        <v>0</v>
      </c>
      <c r="W275" s="110">
        <v>0</v>
      </c>
      <c r="X275" s="110">
        <v>0</v>
      </c>
      <c r="Y275" s="110">
        <v>0</v>
      </c>
      <c r="Z275" s="110">
        <v>0</v>
      </c>
      <c r="AA275" s="110">
        <v>0</v>
      </c>
      <c r="AB275" s="110">
        <v>0</v>
      </c>
      <c r="AC275" s="110">
        <v>0</v>
      </c>
    </row>
    <row r="276" spans="1:29" ht="24">
      <c r="A276" s="338">
        <v>40045727</v>
      </c>
      <c r="B276" s="323" t="s">
        <v>448</v>
      </c>
      <c r="C276" s="340" t="s">
        <v>27</v>
      </c>
      <c r="D276" s="252" t="s">
        <v>542</v>
      </c>
      <c r="E276" s="218" t="s">
        <v>148</v>
      </c>
      <c r="F276" s="341" t="s">
        <v>543</v>
      </c>
      <c r="G276" s="207" t="s">
        <v>100</v>
      </c>
      <c r="H276" s="112" t="s">
        <v>150</v>
      </c>
      <c r="I276" s="112"/>
      <c r="J276" s="111">
        <v>2023</v>
      </c>
      <c r="K276" s="112">
        <v>13522</v>
      </c>
      <c r="L276" s="134">
        <v>769000</v>
      </c>
      <c r="M276" s="112" t="s">
        <v>214</v>
      </c>
      <c r="N276" s="206" t="str">
        <f>_xlfn.XLOOKUP(A276,[1]CONSOLIDADO!$G:$G,[1]CONSOLIDADO!$Q:$Q,"")</f>
        <v>EJECUCIÓN</v>
      </c>
      <c r="O276" s="299">
        <v>159689</v>
      </c>
      <c r="P276" s="287">
        <v>159689</v>
      </c>
      <c r="Q276" s="300">
        <v>0</v>
      </c>
      <c r="R276" s="290">
        <v>0</v>
      </c>
      <c r="S276" s="110">
        <v>0</v>
      </c>
      <c r="T276" s="110">
        <v>0</v>
      </c>
      <c r="U276" s="110">
        <v>0</v>
      </c>
      <c r="V276" s="110">
        <v>0</v>
      </c>
      <c r="W276" s="110">
        <v>0</v>
      </c>
      <c r="X276" s="110">
        <v>0</v>
      </c>
      <c r="Y276" s="110">
        <v>0</v>
      </c>
      <c r="Z276" s="110">
        <v>0</v>
      </c>
      <c r="AA276" s="110">
        <v>0</v>
      </c>
      <c r="AB276" s="110">
        <v>0</v>
      </c>
      <c r="AC276" s="110">
        <v>0</v>
      </c>
    </row>
    <row r="277" spans="1:29" ht="36">
      <c r="A277" s="338">
        <v>40059262</v>
      </c>
      <c r="B277" s="323" t="s">
        <v>448</v>
      </c>
      <c r="C277" s="340" t="s">
        <v>27</v>
      </c>
      <c r="D277" s="252">
        <v>467</v>
      </c>
      <c r="E277" s="218" t="s">
        <v>148</v>
      </c>
      <c r="F277" s="341" t="s">
        <v>544</v>
      </c>
      <c r="G277" s="207" t="s">
        <v>100</v>
      </c>
      <c r="H277" s="112" t="s">
        <v>236</v>
      </c>
      <c r="I277" s="112" t="s">
        <v>451</v>
      </c>
      <c r="J277" s="111">
        <v>2023</v>
      </c>
      <c r="K277" s="112">
        <v>13639</v>
      </c>
      <c r="L277" s="134">
        <v>150000</v>
      </c>
      <c r="M277" s="112" t="s">
        <v>423</v>
      </c>
      <c r="N277" s="206" t="str">
        <f>_xlfn.XLOOKUP(A277,[1]CONSOLIDADO!$G:$G,[1]CONSOLIDADO!$Q:$Q,"")</f>
        <v>CONVENIO TOTALMENTE TRAMITADO</v>
      </c>
      <c r="O277" s="299">
        <v>122000</v>
      </c>
      <c r="P277" s="287">
        <v>112000</v>
      </c>
      <c r="Q277" s="300">
        <v>0</v>
      </c>
      <c r="R277" s="290">
        <v>0</v>
      </c>
      <c r="S277" s="110">
        <v>0</v>
      </c>
      <c r="T277" s="110">
        <v>0</v>
      </c>
      <c r="U277" s="110">
        <v>0</v>
      </c>
      <c r="V277" s="110">
        <v>0</v>
      </c>
      <c r="W277" s="110">
        <v>0</v>
      </c>
      <c r="X277" s="110">
        <v>0</v>
      </c>
      <c r="Y277" s="110">
        <v>0</v>
      </c>
      <c r="Z277" s="110">
        <v>0</v>
      </c>
      <c r="AA277" s="110">
        <v>0</v>
      </c>
      <c r="AB277" s="110">
        <v>0</v>
      </c>
      <c r="AC277" s="110">
        <v>0</v>
      </c>
    </row>
    <row r="278" spans="1:29" ht="36">
      <c r="A278" s="338">
        <v>40059261</v>
      </c>
      <c r="B278" s="323" t="s">
        <v>448</v>
      </c>
      <c r="C278" s="340" t="s">
        <v>27</v>
      </c>
      <c r="D278" s="252">
        <v>468</v>
      </c>
      <c r="E278" s="218" t="s">
        <v>148</v>
      </c>
      <c r="F278" s="338" t="s">
        <v>545</v>
      </c>
      <c r="G278" s="207" t="s">
        <v>100</v>
      </c>
      <c r="H278" s="112" t="s">
        <v>248</v>
      </c>
      <c r="I278" s="112" t="s">
        <v>451</v>
      </c>
      <c r="J278" s="111">
        <v>2023</v>
      </c>
      <c r="K278" s="112">
        <v>13639</v>
      </c>
      <c r="L278" s="134">
        <v>126000</v>
      </c>
      <c r="M278" s="328" t="s">
        <v>423</v>
      </c>
      <c r="N278" s="206" t="str">
        <f>_xlfn.XLOOKUP(A278,[1]CONSOLIDADO!$G:$G,[1]CONSOLIDADO!$Q:$Q,"")</f>
        <v>CONVENIO EN TRÁMITE</v>
      </c>
      <c r="O278" s="299">
        <v>75600</v>
      </c>
      <c r="P278" s="287">
        <v>75600</v>
      </c>
      <c r="Q278" s="300">
        <v>0</v>
      </c>
      <c r="R278" s="290">
        <v>0</v>
      </c>
      <c r="S278" s="110">
        <v>0</v>
      </c>
      <c r="T278" s="110">
        <v>0</v>
      </c>
      <c r="U278" s="110">
        <v>0</v>
      </c>
      <c r="V278" s="110">
        <v>0</v>
      </c>
      <c r="W278" s="110">
        <v>0</v>
      </c>
      <c r="X278" s="110">
        <v>0</v>
      </c>
      <c r="Y278" s="110">
        <v>0</v>
      </c>
      <c r="Z278" s="110">
        <v>0</v>
      </c>
      <c r="AA278" s="110">
        <v>0</v>
      </c>
      <c r="AB278" s="110">
        <v>0</v>
      </c>
      <c r="AC278" s="110">
        <v>0</v>
      </c>
    </row>
    <row r="279" spans="1:29" ht="36">
      <c r="A279" s="338">
        <v>40059256</v>
      </c>
      <c r="B279" s="323" t="s">
        <v>448</v>
      </c>
      <c r="C279" s="340" t="s">
        <v>27</v>
      </c>
      <c r="D279" s="252">
        <v>469</v>
      </c>
      <c r="E279" s="218" t="s">
        <v>148</v>
      </c>
      <c r="F279" s="341" t="s">
        <v>546</v>
      </c>
      <c r="G279" s="207" t="s">
        <v>100</v>
      </c>
      <c r="H279" s="112" t="s">
        <v>157</v>
      </c>
      <c r="I279" s="112" t="s">
        <v>451</v>
      </c>
      <c r="J279" s="111">
        <v>2023</v>
      </c>
      <c r="K279" s="112">
        <v>13639</v>
      </c>
      <c r="L279" s="134">
        <v>135000</v>
      </c>
      <c r="M279" s="112" t="s">
        <v>423</v>
      </c>
      <c r="N279" s="206" t="str">
        <f>_xlfn.XLOOKUP(A279,[1]CONSOLIDADO!$G:$G,[1]CONSOLIDADO!$Q:$Q,"")</f>
        <v>CONVENIO TOTALMENTE TRAMITADO</v>
      </c>
      <c r="O279" s="299">
        <v>81000</v>
      </c>
      <c r="P279" s="287">
        <v>81000</v>
      </c>
      <c r="Q279" s="300">
        <v>0</v>
      </c>
      <c r="R279" s="290">
        <v>0</v>
      </c>
      <c r="S279" s="110">
        <v>0</v>
      </c>
      <c r="T279" s="110">
        <v>0</v>
      </c>
      <c r="U279" s="110">
        <v>0</v>
      </c>
      <c r="V279" s="110">
        <v>0</v>
      </c>
      <c r="W279" s="110">
        <v>0</v>
      </c>
      <c r="X279" s="110">
        <v>0</v>
      </c>
      <c r="Y279" s="110">
        <v>0</v>
      </c>
      <c r="Z279" s="110">
        <v>0</v>
      </c>
      <c r="AA279" s="110">
        <v>0</v>
      </c>
      <c r="AB279" s="110">
        <v>0</v>
      </c>
      <c r="AC279" s="110">
        <v>0</v>
      </c>
    </row>
    <row r="280" spans="1:29" ht="36">
      <c r="A280" s="338">
        <v>40059264</v>
      </c>
      <c r="B280" s="323" t="s">
        <v>448</v>
      </c>
      <c r="C280" s="340" t="s">
        <v>27</v>
      </c>
      <c r="D280" s="252">
        <v>470</v>
      </c>
      <c r="E280" s="218" t="s">
        <v>148</v>
      </c>
      <c r="F280" s="341" t="s">
        <v>547</v>
      </c>
      <c r="G280" s="207" t="s">
        <v>100</v>
      </c>
      <c r="H280" s="112" t="s">
        <v>248</v>
      </c>
      <c r="I280" s="112" t="s">
        <v>451</v>
      </c>
      <c r="J280" s="111">
        <v>2023</v>
      </c>
      <c r="K280" s="112">
        <v>13639</v>
      </c>
      <c r="L280" s="134">
        <v>70000</v>
      </c>
      <c r="M280" s="112" t="s">
        <v>500</v>
      </c>
      <c r="N280" s="206" t="str">
        <f>_xlfn.XLOOKUP(A280,[1]CONSOLIDADO!$G:$G,[1]CONSOLIDADO!$Q:$Q,"")</f>
        <v>CONVENIO TOTALMENTE TRAMITADO</v>
      </c>
      <c r="O280" s="299">
        <v>28000</v>
      </c>
      <c r="P280" s="287">
        <v>70000</v>
      </c>
      <c r="Q280" s="300">
        <v>19957.724000000002</v>
      </c>
      <c r="R280" s="290">
        <v>0</v>
      </c>
      <c r="S280" s="110">
        <v>0</v>
      </c>
      <c r="T280" s="110">
        <v>10316</v>
      </c>
      <c r="U280" s="110">
        <v>9641.7240000000002</v>
      </c>
      <c r="V280" s="110">
        <v>0</v>
      </c>
      <c r="W280" s="110">
        <v>0</v>
      </c>
      <c r="X280" s="110">
        <v>0</v>
      </c>
      <c r="Y280" s="110">
        <v>0</v>
      </c>
      <c r="Z280" s="110">
        <v>0</v>
      </c>
      <c r="AA280" s="110">
        <v>0</v>
      </c>
      <c r="AB280" s="110">
        <v>0</v>
      </c>
      <c r="AC280" s="110">
        <v>0</v>
      </c>
    </row>
    <row r="281" spans="1:29" ht="24">
      <c r="A281" s="338">
        <v>40058940</v>
      </c>
      <c r="B281" s="323" t="s">
        <v>448</v>
      </c>
      <c r="C281" s="340" t="s">
        <v>27</v>
      </c>
      <c r="D281" s="252">
        <v>471</v>
      </c>
      <c r="E281" s="218" t="s">
        <v>148</v>
      </c>
      <c r="F281" s="341" t="s">
        <v>548</v>
      </c>
      <c r="G281" s="207" t="s">
        <v>100</v>
      </c>
      <c r="H281" s="112" t="s">
        <v>154</v>
      </c>
      <c r="I281" s="112"/>
      <c r="J281" s="111">
        <v>2023</v>
      </c>
      <c r="K281" s="112">
        <v>13061</v>
      </c>
      <c r="L281" s="134">
        <v>2000000</v>
      </c>
      <c r="M281" s="112" t="s">
        <v>536</v>
      </c>
      <c r="N281" s="206" t="str">
        <f>_xlfn.XLOOKUP(A281,[1]CONSOLIDADO!$G:$G,[1]CONSOLIDADO!$Q:$Q,"")</f>
        <v>EJECUCIÓN</v>
      </c>
      <c r="O281" s="299">
        <v>31288</v>
      </c>
      <c r="P281" s="287">
        <v>31288</v>
      </c>
      <c r="Q281" s="300">
        <v>2925.8150000000001</v>
      </c>
      <c r="R281" s="290">
        <v>0</v>
      </c>
      <c r="S281" s="110">
        <v>0</v>
      </c>
      <c r="T281" s="110">
        <v>0</v>
      </c>
      <c r="U281" s="110">
        <v>2925.8150000000001</v>
      </c>
      <c r="V281" s="110">
        <v>0</v>
      </c>
      <c r="W281" s="110">
        <v>0</v>
      </c>
      <c r="X281" s="110">
        <v>0</v>
      </c>
      <c r="Y281" s="110">
        <v>0</v>
      </c>
      <c r="Z281" s="110">
        <v>0</v>
      </c>
      <c r="AA281" s="110">
        <v>0</v>
      </c>
      <c r="AB281" s="110">
        <v>0</v>
      </c>
      <c r="AC281" s="110">
        <v>0</v>
      </c>
    </row>
    <row r="282" spans="1:29" ht="36">
      <c r="A282" s="338">
        <v>40057561</v>
      </c>
      <c r="B282" s="323" t="s">
        <v>448</v>
      </c>
      <c r="C282" s="340" t="s">
        <v>27</v>
      </c>
      <c r="D282" s="252">
        <v>472</v>
      </c>
      <c r="E282" s="218" t="s">
        <v>148</v>
      </c>
      <c r="F282" s="341" t="s">
        <v>549</v>
      </c>
      <c r="G282" s="207" t="s">
        <v>100</v>
      </c>
      <c r="H282" s="112" t="s">
        <v>326</v>
      </c>
      <c r="I282" s="112"/>
      <c r="J282" s="111">
        <v>2024</v>
      </c>
      <c r="K282" s="112">
        <v>13925</v>
      </c>
      <c r="L282" s="134">
        <v>401752</v>
      </c>
      <c r="M282" s="328" t="s">
        <v>550</v>
      </c>
      <c r="N282" s="206" t="str">
        <f>_xlfn.XLOOKUP(A282,[1]CONSOLIDADO!$G:$G,[1]CONSOLIDADO!$Q:$Q,"")</f>
        <v>EJECUCIÓN</v>
      </c>
      <c r="O282" s="299">
        <v>222193</v>
      </c>
      <c r="P282" s="287">
        <v>220988</v>
      </c>
      <c r="Q282" s="300">
        <v>159902.18599999999</v>
      </c>
      <c r="R282" s="290">
        <v>0</v>
      </c>
      <c r="S282" s="110">
        <v>0</v>
      </c>
      <c r="T282" s="110">
        <v>9975.1859999999997</v>
      </c>
      <c r="U282" s="110">
        <v>149927</v>
      </c>
      <c r="V282" s="110">
        <v>0</v>
      </c>
      <c r="W282" s="110">
        <v>0</v>
      </c>
      <c r="X282" s="110">
        <v>0</v>
      </c>
      <c r="Y282" s="110">
        <v>0</v>
      </c>
      <c r="Z282" s="110">
        <v>0</v>
      </c>
      <c r="AA282" s="110">
        <v>0</v>
      </c>
      <c r="AB282" s="110">
        <v>0</v>
      </c>
      <c r="AC282" s="110">
        <v>0</v>
      </c>
    </row>
    <row r="283" spans="1:29" ht="24">
      <c r="A283" s="338">
        <v>40047389</v>
      </c>
      <c r="B283" s="323" t="s">
        <v>448</v>
      </c>
      <c r="C283" s="340" t="s">
        <v>27</v>
      </c>
      <c r="D283" s="252">
        <v>473</v>
      </c>
      <c r="E283" s="218" t="s">
        <v>148</v>
      </c>
      <c r="F283" s="341" t="s">
        <v>551</v>
      </c>
      <c r="G283" s="207" t="s">
        <v>100</v>
      </c>
      <c r="H283" s="112" t="s">
        <v>154</v>
      </c>
      <c r="I283" s="112"/>
      <c r="J283" s="111">
        <v>2024</v>
      </c>
      <c r="K283" s="112">
        <v>14105</v>
      </c>
      <c r="L283" s="134">
        <v>416685</v>
      </c>
      <c r="M283" s="328" t="s">
        <v>552</v>
      </c>
      <c r="N283" s="206" t="str">
        <f>_xlfn.XLOOKUP(A283,[1]CONSOLIDADO!$G:$G,[1]CONSOLIDADO!$Q:$Q,"")</f>
        <v>EJECUCIÓN</v>
      </c>
      <c r="O283" s="299">
        <v>0</v>
      </c>
      <c r="P283" s="287">
        <v>0</v>
      </c>
      <c r="Q283" s="300">
        <v>0</v>
      </c>
      <c r="R283" s="290">
        <v>0</v>
      </c>
      <c r="S283" s="110">
        <v>0</v>
      </c>
      <c r="T283" s="110">
        <v>0</v>
      </c>
      <c r="U283" s="110">
        <v>0</v>
      </c>
      <c r="V283" s="110">
        <v>0</v>
      </c>
      <c r="W283" s="110">
        <v>0</v>
      </c>
      <c r="X283" s="110">
        <v>0</v>
      </c>
      <c r="Y283" s="110">
        <v>0</v>
      </c>
      <c r="Z283" s="110">
        <v>0</v>
      </c>
      <c r="AA283" s="110">
        <v>0</v>
      </c>
      <c r="AB283" s="110">
        <v>0</v>
      </c>
      <c r="AC283" s="110">
        <v>0</v>
      </c>
    </row>
    <row r="284" spans="1:29" ht="36">
      <c r="A284" s="338">
        <v>40064862</v>
      </c>
      <c r="B284" s="323" t="s">
        <v>448</v>
      </c>
      <c r="C284" s="340" t="s">
        <v>27</v>
      </c>
      <c r="D284" s="252">
        <v>475</v>
      </c>
      <c r="E284" s="218" t="s">
        <v>148</v>
      </c>
      <c r="F284" s="338" t="s">
        <v>553</v>
      </c>
      <c r="G284" s="207" t="s">
        <v>100</v>
      </c>
      <c r="H284" s="112" t="s">
        <v>157</v>
      </c>
      <c r="I284" s="112" t="s">
        <v>451</v>
      </c>
      <c r="J284" s="111">
        <v>2024</v>
      </c>
      <c r="K284" s="112">
        <v>14177</v>
      </c>
      <c r="L284" s="134">
        <v>149750</v>
      </c>
      <c r="M284" s="112" t="s">
        <v>423</v>
      </c>
      <c r="N284" s="206" t="str">
        <f>_xlfn.XLOOKUP(A284,[1]CONSOLIDADO!$G:$G,[1]CONSOLIDADO!$Q:$Q,"")</f>
        <v>CONVENIO EN TRÁMITE</v>
      </c>
      <c r="O284" s="299">
        <v>89850</v>
      </c>
      <c r="P284" s="287">
        <v>89850</v>
      </c>
      <c r="Q284" s="300">
        <v>0</v>
      </c>
      <c r="R284" s="290">
        <v>0</v>
      </c>
      <c r="S284" s="110">
        <v>0</v>
      </c>
      <c r="T284" s="110">
        <v>0</v>
      </c>
      <c r="U284" s="110">
        <v>0</v>
      </c>
      <c r="V284" s="110">
        <v>0</v>
      </c>
      <c r="W284" s="110">
        <v>0</v>
      </c>
      <c r="X284" s="110">
        <v>0</v>
      </c>
      <c r="Y284" s="110">
        <v>0</v>
      </c>
      <c r="Z284" s="110">
        <v>0</v>
      </c>
      <c r="AA284" s="110">
        <v>0</v>
      </c>
      <c r="AB284" s="110">
        <v>0</v>
      </c>
      <c r="AC284" s="110">
        <v>0</v>
      </c>
    </row>
    <row r="285" spans="1:29" ht="36">
      <c r="A285" s="338">
        <v>40064864</v>
      </c>
      <c r="B285" s="323" t="s">
        <v>448</v>
      </c>
      <c r="C285" s="340" t="s">
        <v>27</v>
      </c>
      <c r="D285" s="252">
        <v>476</v>
      </c>
      <c r="E285" s="218" t="s">
        <v>148</v>
      </c>
      <c r="F285" s="341" t="s">
        <v>554</v>
      </c>
      <c r="G285" s="207" t="s">
        <v>100</v>
      </c>
      <c r="H285" s="112" t="s">
        <v>157</v>
      </c>
      <c r="I285" s="112" t="s">
        <v>451</v>
      </c>
      <c r="J285" s="111">
        <v>2024</v>
      </c>
      <c r="K285" s="112">
        <v>14177</v>
      </c>
      <c r="L285" s="134">
        <v>150000</v>
      </c>
      <c r="M285" s="328" t="s">
        <v>423</v>
      </c>
      <c r="N285" s="206" t="str">
        <f>_xlfn.XLOOKUP(A285,[1]CONSOLIDADO!$G:$G,[1]CONSOLIDADO!$Q:$Q,"")</f>
        <v>CONVENIO TOTALMENTE TRAMITADO</v>
      </c>
      <c r="O285" s="299">
        <v>90000</v>
      </c>
      <c r="P285" s="287">
        <v>90000</v>
      </c>
      <c r="Q285" s="300">
        <v>0</v>
      </c>
      <c r="R285" s="290">
        <v>0</v>
      </c>
      <c r="S285" s="110">
        <v>0</v>
      </c>
      <c r="T285" s="110">
        <v>0</v>
      </c>
      <c r="U285" s="110">
        <v>0</v>
      </c>
      <c r="V285" s="110">
        <v>0</v>
      </c>
      <c r="W285" s="110">
        <v>0</v>
      </c>
      <c r="X285" s="110">
        <v>0</v>
      </c>
      <c r="Y285" s="110">
        <v>0</v>
      </c>
      <c r="Z285" s="110">
        <v>0</v>
      </c>
      <c r="AA285" s="110">
        <v>0</v>
      </c>
      <c r="AB285" s="110">
        <v>0</v>
      </c>
      <c r="AC285" s="110">
        <v>0</v>
      </c>
    </row>
    <row r="286" spans="1:29" ht="36">
      <c r="A286" s="338">
        <v>40064868</v>
      </c>
      <c r="B286" s="323" t="s">
        <v>448</v>
      </c>
      <c r="C286" s="340" t="s">
        <v>27</v>
      </c>
      <c r="D286" s="252">
        <v>477</v>
      </c>
      <c r="E286" s="218" t="s">
        <v>148</v>
      </c>
      <c r="F286" s="338" t="s">
        <v>555</v>
      </c>
      <c r="G286" s="207" t="s">
        <v>100</v>
      </c>
      <c r="H286" s="112" t="s">
        <v>248</v>
      </c>
      <c r="I286" s="112" t="s">
        <v>451</v>
      </c>
      <c r="J286" s="111">
        <v>2024</v>
      </c>
      <c r="K286" s="112">
        <v>14177</v>
      </c>
      <c r="L286" s="134">
        <v>148800</v>
      </c>
      <c r="M286" s="112" t="s">
        <v>423</v>
      </c>
      <c r="N286" s="206" t="str">
        <f>_xlfn.XLOOKUP(A286,[1]CONSOLIDADO!$G:$G,[1]CONSOLIDADO!$Q:$Q,"")</f>
        <v>CONVENIO EN TRÁMITE</v>
      </c>
      <c r="O286" s="299">
        <v>89280</v>
      </c>
      <c r="P286" s="287">
        <v>89280</v>
      </c>
      <c r="Q286" s="300">
        <v>0</v>
      </c>
      <c r="R286" s="290">
        <v>0</v>
      </c>
      <c r="S286" s="110">
        <v>0</v>
      </c>
      <c r="T286" s="110">
        <v>0</v>
      </c>
      <c r="U286" s="110">
        <v>0</v>
      </c>
      <c r="V286" s="110">
        <v>0</v>
      </c>
      <c r="W286" s="110">
        <v>0</v>
      </c>
      <c r="X286" s="110">
        <v>0</v>
      </c>
      <c r="Y286" s="110">
        <v>0</v>
      </c>
      <c r="Z286" s="110">
        <v>0</v>
      </c>
      <c r="AA286" s="110">
        <v>0</v>
      </c>
      <c r="AB286" s="110">
        <v>0</v>
      </c>
      <c r="AC286" s="110">
        <v>0</v>
      </c>
    </row>
    <row r="287" spans="1:29" ht="36">
      <c r="A287" s="338">
        <v>40064869</v>
      </c>
      <c r="B287" s="323" t="s">
        <v>448</v>
      </c>
      <c r="C287" s="340" t="s">
        <v>27</v>
      </c>
      <c r="D287" s="252">
        <v>478</v>
      </c>
      <c r="E287" s="218" t="s">
        <v>148</v>
      </c>
      <c r="F287" s="341" t="s">
        <v>556</v>
      </c>
      <c r="G287" s="207" t="s">
        <v>100</v>
      </c>
      <c r="H287" s="112" t="s">
        <v>248</v>
      </c>
      <c r="I287" s="112" t="s">
        <v>451</v>
      </c>
      <c r="J287" s="111">
        <v>2024</v>
      </c>
      <c r="K287" s="112">
        <v>14177</v>
      </c>
      <c r="L287" s="134">
        <v>149100</v>
      </c>
      <c r="M287" s="112" t="s">
        <v>423</v>
      </c>
      <c r="N287" s="206" t="str">
        <f>_xlfn.XLOOKUP(A287,[1]CONSOLIDADO!$G:$G,[1]CONSOLIDADO!$Q:$Q,"")</f>
        <v>CONVENIO TOTALMENTE TRAMITADO</v>
      </c>
      <c r="O287" s="299">
        <v>86600</v>
      </c>
      <c r="P287" s="287">
        <v>113200</v>
      </c>
      <c r="Q287" s="300">
        <v>0</v>
      </c>
      <c r="R287" s="290">
        <v>0</v>
      </c>
      <c r="S287" s="110">
        <v>0</v>
      </c>
      <c r="T287" s="110">
        <v>0</v>
      </c>
      <c r="U287" s="110">
        <v>0</v>
      </c>
      <c r="V287" s="110">
        <v>0</v>
      </c>
      <c r="W287" s="110">
        <v>0</v>
      </c>
      <c r="X287" s="110">
        <v>0</v>
      </c>
      <c r="Y287" s="110">
        <v>0</v>
      </c>
      <c r="Z287" s="110">
        <v>0</v>
      </c>
      <c r="AA287" s="110">
        <v>0</v>
      </c>
      <c r="AB287" s="110">
        <v>0</v>
      </c>
      <c r="AC287" s="110">
        <v>0</v>
      </c>
    </row>
    <row r="288" spans="1:29" ht="36">
      <c r="A288" s="338">
        <v>40064871</v>
      </c>
      <c r="B288" s="323" t="s">
        <v>448</v>
      </c>
      <c r="C288" s="340" t="s">
        <v>27</v>
      </c>
      <c r="D288" s="253">
        <v>479</v>
      </c>
      <c r="E288" s="218" t="s">
        <v>148</v>
      </c>
      <c r="F288" s="338" t="s">
        <v>557</v>
      </c>
      <c r="G288" s="207" t="s">
        <v>100</v>
      </c>
      <c r="H288" s="323" t="s">
        <v>248</v>
      </c>
      <c r="I288" s="112" t="s">
        <v>451</v>
      </c>
      <c r="J288" s="111">
        <v>2024</v>
      </c>
      <c r="K288" s="112">
        <v>14177</v>
      </c>
      <c r="L288" s="134">
        <v>150000</v>
      </c>
      <c r="M288" s="112" t="s">
        <v>423</v>
      </c>
      <c r="N288" s="206" t="str">
        <f>_xlfn.XLOOKUP(A288,[1]CONSOLIDADO!$G:$G,[1]CONSOLIDADO!$Q:$Q,"")</f>
        <v>CONVENIO EN TRÁMITE</v>
      </c>
      <c r="O288" s="299">
        <v>90000</v>
      </c>
      <c r="P288" s="287">
        <v>90000</v>
      </c>
      <c r="Q288" s="300">
        <v>0</v>
      </c>
      <c r="R288" s="290">
        <v>0</v>
      </c>
      <c r="S288" s="110">
        <v>0</v>
      </c>
      <c r="T288" s="110">
        <v>0</v>
      </c>
      <c r="U288" s="110">
        <v>0</v>
      </c>
      <c r="V288" s="110">
        <v>0</v>
      </c>
      <c r="W288" s="110">
        <v>0</v>
      </c>
      <c r="X288" s="110">
        <v>0</v>
      </c>
      <c r="Y288" s="110">
        <v>0</v>
      </c>
      <c r="Z288" s="110">
        <v>0</v>
      </c>
      <c r="AA288" s="110">
        <v>0</v>
      </c>
      <c r="AB288" s="110">
        <v>0</v>
      </c>
      <c r="AC288" s="110">
        <v>0</v>
      </c>
    </row>
    <row r="289" spans="1:29" ht="36">
      <c r="A289" s="338">
        <v>40058908</v>
      </c>
      <c r="B289" s="323" t="s">
        <v>448</v>
      </c>
      <c r="C289" s="340" t="s">
        <v>27</v>
      </c>
      <c r="D289" s="253">
        <v>480</v>
      </c>
      <c r="E289" s="218" t="s">
        <v>148</v>
      </c>
      <c r="F289" s="341" t="s">
        <v>558</v>
      </c>
      <c r="G289" s="207" t="s">
        <v>100</v>
      </c>
      <c r="H289" s="323" t="s">
        <v>559</v>
      </c>
      <c r="I289" s="112"/>
      <c r="J289" s="111">
        <v>2024</v>
      </c>
      <c r="K289" s="112">
        <v>14262</v>
      </c>
      <c r="L289" s="134">
        <v>300000</v>
      </c>
      <c r="M289" s="112" t="s">
        <v>560</v>
      </c>
      <c r="N289" s="206" t="str">
        <f>_xlfn.XLOOKUP(A289,[1]CONSOLIDADO!$G:$G,[1]CONSOLIDADO!$Q:$Q,"")</f>
        <v>EJECUCIÓN</v>
      </c>
      <c r="O289" s="299">
        <v>207662</v>
      </c>
      <c r="P289" s="287">
        <v>221221</v>
      </c>
      <c r="Q289" s="300">
        <v>793.09</v>
      </c>
      <c r="R289" s="290">
        <v>0</v>
      </c>
      <c r="S289" s="110">
        <v>0</v>
      </c>
      <c r="T289" s="110">
        <v>793.09</v>
      </c>
      <c r="U289" s="110">
        <v>0</v>
      </c>
      <c r="V289" s="110">
        <v>0</v>
      </c>
      <c r="W289" s="110">
        <v>0</v>
      </c>
      <c r="X289" s="110">
        <v>0</v>
      </c>
      <c r="Y289" s="110">
        <v>0</v>
      </c>
      <c r="Z289" s="110">
        <v>0</v>
      </c>
      <c r="AA289" s="110">
        <v>0</v>
      </c>
      <c r="AB289" s="110">
        <v>0</v>
      </c>
      <c r="AC289" s="110">
        <v>0</v>
      </c>
    </row>
    <row r="290" spans="1:29" ht="36">
      <c r="A290" s="338">
        <v>40046616</v>
      </c>
      <c r="B290" s="323" t="s">
        <v>448</v>
      </c>
      <c r="C290" s="340" t="s">
        <v>27</v>
      </c>
      <c r="D290" s="253">
        <v>481</v>
      </c>
      <c r="E290" s="218" t="s">
        <v>148</v>
      </c>
      <c r="F290" s="338" t="s">
        <v>561</v>
      </c>
      <c r="G290" s="207" t="s">
        <v>100</v>
      </c>
      <c r="H290" s="323" t="s">
        <v>150</v>
      </c>
      <c r="I290" s="112"/>
      <c r="J290" s="111">
        <v>2024</v>
      </c>
      <c r="K290" s="112">
        <v>14255</v>
      </c>
      <c r="L290" s="134">
        <v>400000</v>
      </c>
      <c r="M290" s="112" t="s">
        <v>214</v>
      </c>
      <c r="N290" s="206" t="str">
        <f>_xlfn.XLOOKUP(A290,[1]CONSOLIDADO!$G:$G,[1]CONSOLIDADO!$Q:$Q,"")</f>
        <v>CONVENIO EN TRÁMITE</v>
      </c>
      <c r="O290" s="299">
        <v>163540</v>
      </c>
      <c r="P290" s="287">
        <v>163540</v>
      </c>
      <c r="Q290" s="300">
        <v>0</v>
      </c>
      <c r="R290" s="290">
        <v>0</v>
      </c>
      <c r="S290" s="110">
        <v>0</v>
      </c>
      <c r="T290" s="110">
        <v>0</v>
      </c>
      <c r="U290" s="110">
        <v>0</v>
      </c>
      <c r="V290" s="110">
        <v>0</v>
      </c>
      <c r="W290" s="110">
        <v>0</v>
      </c>
      <c r="X290" s="110">
        <v>0</v>
      </c>
      <c r="Y290" s="110">
        <v>0</v>
      </c>
      <c r="Z290" s="110">
        <v>0</v>
      </c>
      <c r="AA290" s="110">
        <v>0</v>
      </c>
      <c r="AB290" s="110">
        <v>0</v>
      </c>
      <c r="AC290" s="110">
        <v>0</v>
      </c>
    </row>
    <row r="291" spans="1:29" ht="24">
      <c r="A291" s="338">
        <v>40058768</v>
      </c>
      <c r="B291" s="323" t="s">
        <v>448</v>
      </c>
      <c r="C291" s="340" t="s">
        <v>27</v>
      </c>
      <c r="D291" s="253">
        <v>482</v>
      </c>
      <c r="E291" s="218" t="s">
        <v>148</v>
      </c>
      <c r="F291" s="338" t="s">
        <v>562</v>
      </c>
      <c r="G291" s="207" t="s">
        <v>100</v>
      </c>
      <c r="H291" s="323" t="s">
        <v>154</v>
      </c>
      <c r="I291" s="112"/>
      <c r="J291" s="111">
        <v>2024</v>
      </c>
      <c r="K291" s="112">
        <v>13961</v>
      </c>
      <c r="L291" s="134">
        <v>799956</v>
      </c>
      <c r="M291" s="112" t="s">
        <v>536</v>
      </c>
      <c r="N291" s="206" t="str">
        <f>_xlfn.XLOOKUP(A291,[1]CONSOLIDADO!$G:$G,[1]CONSOLIDADO!$Q:$Q,"")</f>
        <v>CONVENIO EN TRÁMITE</v>
      </c>
      <c r="O291" s="299">
        <v>799956</v>
      </c>
      <c r="P291" s="287">
        <v>799956</v>
      </c>
      <c r="Q291" s="300">
        <v>0</v>
      </c>
      <c r="R291" s="290">
        <v>0</v>
      </c>
      <c r="S291" s="110">
        <v>0</v>
      </c>
      <c r="T291" s="110">
        <v>0</v>
      </c>
      <c r="U291" s="110">
        <v>0</v>
      </c>
      <c r="V291" s="110">
        <v>0</v>
      </c>
      <c r="W291" s="110">
        <v>0</v>
      </c>
      <c r="X291" s="110">
        <v>0</v>
      </c>
      <c r="Y291" s="110">
        <v>0</v>
      </c>
      <c r="Z291" s="110">
        <v>0</v>
      </c>
      <c r="AA291" s="110">
        <v>0</v>
      </c>
      <c r="AB291" s="110">
        <v>0</v>
      </c>
      <c r="AC291" s="110">
        <v>0</v>
      </c>
    </row>
    <row r="292" spans="1:29" ht="36">
      <c r="A292" s="338">
        <v>40054846</v>
      </c>
      <c r="B292" s="323" t="s">
        <v>448</v>
      </c>
      <c r="C292" s="340" t="s">
        <v>27</v>
      </c>
      <c r="D292" s="253">
        <v>483</v>
      </c>
      <c r="E292" s="218" t="s">
        <v>148</v>
      </c>
      <c r="F292" s="341" t="s">
        <v>563</v>
      </c>
      <c r="G292" s="207" t="s">
        <v>100</v>
      </c>
      <c r="H292" s="323" t="s">
        <v>157</v>
      </c>
      <c r="I292" s="112"/>
      <c r="J292" s="111">
        <v>2024</v>
      </c>
      <c r="K292" s="112">
        <v>14345</v>
      </c>
      <c r="L292" s="134">
        <v>6054133</v>
      </c>
      <c r="M292" s="112" t="s">
        <v>564</v>
      </c>
      <c r="N292" s="206" t="str">
        <f>_xlfn.XLOOKUP(A292,[1]CONSOLIDADO!$G:$G,[1]CONSOLIDADO!$Q:$Q,"")</f>
        <v>CONVENIO TOTALMENTE TRAMITADO</v>
      </c>
      <c r="O292" s="299">
        <v>936608</v>
      </c>
      <c r="P292" s="287">
        <v>936608</v>
      </c>
      <c r="Q292" s="300">
        <v>0</v>
      </c>
      <c r="R292" s="290">
        <v>0</v>
      </c>
      <c r="S292" s="110">
        <v>0</v>
      </c>
      <c r="T292" s="110">
        <v>0</v>
      </c>
      <c r="U292" s="110">
        <v>0</v>
      </c>
      <c r="V292" s="110">
        <v>0</v>
      </c>
      <c r="W292" s="110">
        <v>0</v>
      </c>
      <c r="X292" s="110">
        <v>0</v>
      </c>
      <c r="Y292" s="110">
        <v>0</v>
      </c>
      <c r="Z292" s="110">
        <v>0</v>
      </c>
      <c r="AA292" s="110">
        <v>0</v>
      </c>
      <c r="AB292" s="110">
        <v>0</v>
      </c>
      <c r="AC292" s="110">
        <v>0</v>
      </c>
    </row>
    <row r="293" spans="1:29" ht="36">
      <c r="A293" s="338">
        <v>40068031</v>
      </c>
      <c r="B293" s="323" t="s">
        <v>448</v>
      </c>
      <c r="C293" s="340" t="s">
        <v>27</v>
      </c>
      <c r="D293" s="253">
        <v>485</v>
      </c>
      <c r="E293" s="218" t="s">
        <v>148</v>
      </c>
      <c r="F293" s="341" t="s">
        <v>565</v>
      </c>
      <c r="G293" s="207" t="s">
        <v>100</v>
      </c>
      <c r="H293" s="323" t="s">
        <v>376</v>
      </c>
      <c r="I293" s="112"/>
      <c r="J293" s="111">
        <v>2024</v>
      </c>
      <c r="K293" s="112">
        <v>14701</v>
      </c>
      <c r="L293" s="134">
        <v>4000000</v>
      </c>
      <c r="M293" s="112" t="s">
        <v>509</v>
      </c>
      <c r="N293" s="206" t="str">
        <f>_xlfn.XLOOKUP(A293,[1]CONSOLIDADO!$G:$G,[1]CONSOLIDADO!$Q:$Q,"")</f>
        <v>EJECUCIÓN</v>
      </c>
      <c r="O293" s="299">
        <v>2695466</v>
      </c>
      <c r="P293" s="287">
        <v>2695466</v>
      </c>
      <c r="Q293" s="300">
        <v>7313.6689999999999</v>
      </c>
      <c r="R293" s="290">
        <v>0</v>
      </c>
      <c r="S293" s="110">
        <v>2425.6689999999999</v>
      </c>
      <c r="T293" s="110">
        <v>2444</v>
      </c>
      <c r="U293" s="110">
        <v>2444</v>
      </c>
      <c r="V293" s="110">
        <v>0</v>
      </c>
      <c r="W293" s="110">
        <v>0</v>
      </c>
      <c r="X293" s="110">
        <v>0</v>
      </c>
      <c r="Y293" s="110">
        <v>0</v>
      </c>
      <c r="Z293" s="110">
        <v>0</v>
      </c>
      <c r="AA293" s="110">
        <v>0</v>
      </c>
      <c r="AB293" s="110">
        <v>0</v>
      </c>
      <c r="AC293" s="110">
        <v>0</v>
      </c>
    </row>
    <row r="294" spans="1:29" ht="36">
      <c r="A294" s="338">
        <v>40046494</v>
      </c>
      <c r="B294" s="323" t="s">
        <v>448</v>
      </c>
      <c r="C294" s="340" t="s">
        <v>25</v>
      </c>
      <c r="D294" s="253"/>
      <c r="E294" s="218" t="s">
        <v>148</v>
      </c>
      <c r="F294" s="341" t="s">
        <v>566</v>
      </c>
      <c r="G294" s="207" t="s">
        <v>100</v>
      </c>
      <c r="H294" s="323" t="s">
        <v>248</v>
      </c>
      <c r="I294" s="112"/>
      <c r="J294" s="111">
        <v>2024</v>
      </c>
      <c r="K294" s="112">
        <v>14734</v>
      </c>
      <c r="L294" s="134">
        <v>399823</v>
      </c>
      <c r="M294" s="112" t="s">
        <v>466</v>
      </c>
      <c r="N294" s="206" t="str">
        <f>_xlfn.XLOOKUP(A294,[1]CONSOLIDADO!$G:$G,[1]CONSOLIDADO!$Q:$Q,"")</f>
        <v>PRIORIZADO</v>
      </c>
      <c r="O294" s="299">
        <v>0</v>
      </c>
      <c r="P294" s="287">
        <v>0</v>
      </c>
      <c r="Q294" s="300">
        <v>0</v>
      </c>
      <c r="R294" s="290">
        <v>0</v>
      </c>
      <c r="S294" s="110">
        <v>0</v>
      </c>
      <c r="T294" s="110">
        <v>0</v>
      </c>
      <c r="U294" s="110">
        <v>0</v>
      </c>
      <c r="V294" s="110">
        <v>0</v>
      </c>
      <c r="W294" s="110">
        <v>0</v>
      </c>
      <c r="X294" s="110">
        <v>0</v>
      </c>
      <c r="Y294" s="110">
        <v>0</v>
      </c>
      <c r="Z294" s="110">
        <v>0</v>
      </c>
      <c r="AA294" s="110">
        <v>0</v>
      </c>
      <c r="AB294" s="110">
        <v>0</v>
      </c>
      <c r="AC294" s="110">
        <v>0</v>
      </c>
    </row>
    <row r="295" spans="1:29" ht="36">
      <c r="A295" s="338">
        <v>40065344</v>
      </c>
      <c r="B295" s="323" t="s">
        <v>448</v>
      </c>
      <c r="C295" s="340" t="s">
        <v>25</v>
      </c>
      <c r="D295" s="253"/>
      <c r="E295" s="218" t="s">
        <v>148</v>
      </c>
      <c r="F295" s="341" t="s">
        <v>567</v>
      </c>
      <c r="G295" s="207" t="s">
        <v>100</v>
      </c>
      <c r="H295" s="323" t="s">
        <v>248</v>
      </c>
      <c r="I295" s="112"/>
      <c r="J295" s="111">
        <v>2024</v>
      </c>
      <c r="K295" s="112">
        <v>14735</v>
      </c>
      <c r="L295" s="134">
        <v>699923</v>
      </c>
      <c r="M295" s="112" t="s">
        <v>466</v>
      </c>
      <c r="N295" s="206" t="str">
        <f>_xlfn.XLOOKUP(A295,[1]CONSOLIDADO!$G:$G,[1]CONSOLIDADO!$Q:$Q,"")</f>
        <v>PRIORIZADO</v>
      </c>
      <c r="O295" s="299">
        <v>0</v>
      </c>
      <c r="P295" s="287">
        <v>0</v>
      </c>
      <c r="Q295" s="300">
        <v>0</v>
      </c>
      <c r="R295" s="290">
        <v>0</v>
      </c>
      <c r="S295" s="110">
        <v>0</v>
      </c>
      <c r="T295" s="110">
        <v>0</v>
      </c>
      <c r="U295" s="110">
        <v>0</v>
      </c>
      <c r="V295" s="110">
        <v>0</v>
      </c>
      <c r="W295" s="110">
        <v>0</v>
      </c>
      <c r="X295" s="110">
        <v>0</v>
      </c>
      <c r="Y295" s="110">
        <v>0</v>
      </c>
      <c r="Z295" s="110">
        <v>0</v>
      </c>
      <c r="AA295" s="110">
        <v>0</v>
      </c>
      <c r="AB295" s="110">
        <v>0</v>
      </c>
      <c r="AC295" s="110">
        <v>0</v>
      </c>
    </row>
    <row r="296" spans="1:29" ht="24">
      <c r="A296" s="338">
        <v>40074610</v>
      </c>
      <c r="B296" s="323" t="s">
        <v>448</v>
      </c>
      <c r="C296" s="340" t="s">
        <v>25</v>
      </c>
      <c r="D296" s="253" t="s">
        <v>219</v>
      </c>
      <c r="E296" s="218" t="s">
        <v>148</v>
      </c>
      <c r="F296" s="341" t="s">
        <v>568</v>
      </c>
      <c r="G296" s="207" t="s">
        <v>100</v>
      </c>
      <c r="H296" s="323" t="s">
        <v>225</v>
      </c>
      <c r="I296" s="112"/>
      <c r="J296" s="111">
        <v>2025</v>
      </c>
      <c r="K296" s="112">
        <v>15418</v>
      </c>
      <c r="L296" s="134">
        <v>6134118</v>
      </c>
      <c r="M296" s="112" t="s">
        <v>207</v>
      </c>
      <c r="N296" s="206" t="str">
        <f>_xlfn.XLOOKUP(A296,[1]CONSOLIDADO!$G:$G,[1]CONSOLIDADO!$Q:$Q,"")</f>
        <v>EJECUCIÓN</v>
      </c>
      <c r="O296" s="299">
        <v>0</v>
      </c>
      <c r="P296" s="287">
        <v>0</v>
      </c>
      <c r="Q296" s="300">
        <v>0</v>
      </c>
      <c r="R296" s="290">
        <v>0</v>
      </c>
      <c r="S296" s="110">
        <v>0</v>
      </c>
      <c r="T296" s="110">
        <v>0</v>
      </c>
      <c r="U296" s="110">
        <v>0</v>
      </c>
      <c r="V296" s="110">
        <v>0</v>
      </c>
      <c r="W296" s="110">
        <v>0</v>
      </c>
      <c r="X296" s="110">
        <v>0</v>
      </c>
      <c r="Y296" s="110">
        <v>0</v>
      </c>
      <c r="Z296" s="110">
        <v>0</v>
      </c>
      <c r="AA296" s="110">
        <v>0</v>
      </c>
      <c r="AB296" s="110">
        <v>0</v>
      </c>
      <c r="AC296" s="110">
        <v>0</v>
      </c>
    </row>
    <row r="297" spans="1:29" ht="36">
      <c r="A297" s="338">
        <v>40074614</v>
      </c>
      <c r="B297" s="323" t="s">
        <v>448</v>
      </c>
      <c r="C297" s="340" t="s">
        <v>25</v>
      </c>
      <c r="D297" s="253" t="s">
        <v>219</v>
      </c>
      <c r="E297" s="218" t="s">
        <v>148</v>
      </c>
      <c r="F297" s="341" t="s">
        <v>569</v>
      </c>
      <c r="G297" s="207" t="s">
        <v>100</v>
      </c>
      <c r="H297" s="323" t="s">
        <v>225</v>
      </c>
      <c r="I297" s="112"/>
      <c r="J297" s="111">
        <v>2025</v>
      </c>
      <c r="K297" s="112">
        <v>15418</v>
      </c>
      <c r="L297" s="134">
        <v>6134118</v>
      </c>
      <c r="M297" s="112" t="s">
        <v>570</v>
      </c>
      <c r="N297" s="206" t="str">
        <f>_xlfn.XLOOKUP(A297,[1]CONSOLIDADO!$G:$G,[1]CONSOLIDADO!$Q:$Q,"")</f>
        <v>CONVENIO TOTALMENTE TRAMITADO</v>
      </c>
      <c r="O297" s="299">
        <v>5883380</v>
      </c>
      <c r="P297" s="287">
        <v>5883380</v>
      </c>
      <c r="Q297" s="300">
        <v>5883379.5999999996</v>
      </c>
      <c r="R297" s="290">
        <v>0</v>
      </c>
      <c r="S297" s="110">
        <v>5883379.5999999996</v>
      </c>
      <c r="T297" s="110">
        <v>0</v>
      </c>
      <c r="U297" s="110">
        <v>0</v>
      </c>
      <c r="V297" s="110">
        <v>0</v>
      </c>
      <c r="W297" s="110">
        <v>0</v>
      </c>
      <c r="X297" s="110">
        <v>0</v>
      </c>
      <c r="Y297" s="110">
        <v>0</v>
      </c>
      <c r="Z297" s="110">
        <v>0</v>
      </c>
      <c r="AA297" s="110">
        <v>0</v>
      </c>
      <c r="AB297" s="110">
        <v>0</v>
      </c>
      <c r="AC297" s="110">
        <v>0</v>
      </c>
    </row>
    <row r="298" spans="1:29" ht="36">
      <c r="A298" s="338">
        <v>40073530</v>
      </c>
      <c r="B298" s="323" t="s">
        <v>448</v>
      </c>
      <c r="C298" s="340" t="s">
        <v>27</v>
      </c>
      <c r="D298" s="253"/>
      <c r="E298" s="218" t="s">
        <v>148</v>
      </c>
      <c r="F298" s="338" t="s">
        <v>571</v>
      </c>
      <c r="G298" s="207" t="s">
        <v>100</v>
      </c>
      <c r="H298" s="323" t="s">
        <v>248</v>
      </c>
      <c r="I298" s="112"/>
      <c r="J298" s="111">
        <v>2025</v>
      </c>
      <c r="K298" s="112">
        <v>15427</v>
      </c>
      <c r="L298" s="134">
        <v>333265</v>
      </c>
      <c r="M298" s="112" t="s">
        <v>207</v>
      </c>
      <c r="N298" s="206" t="str">
        <f>_xlfn.XLOOKUP(A298,[1]CONSOLIDADO!$G:$G,[1]CONSOLIDADO!$Q:$Q,"")</f>
        <v>CONVENIO EN TRÁMITE</v>
      </c>
      <c r="O298" s="299">
        <v>0</v>
      </c>
      <c r="P298" s="287">
        <v>333265</v>
      </c>
      <c r="Q298" s="300">
        <v>0</v>
      </c>
      <c r="R298" s="290">
        <v>0</v>
      </c>
      <c r="S298" s="110">
        <v>0</v>
      </c>
      <c r="T298" s="110">
        <v>0</v>
      </c>
      <c r="U298" s="110">
        <v>0</v>
      </c>
      <c r="V298" s="110">
        <v>0</v>
      </c>
      <c r="W298" s="110">
        <v>0</v>
      </c>
      <c r="X298" s="110">
        <v>0</v>
      </c>
      <c r="Y298" s="110">
        <v>0</v>
      </c>
      <c r="Z298" s="110">
        <v>0</v>
      </c>
      <c r="AA298" s="110">
        <v>0</v>
      </c>
      <c r="AB298" s="110">
        <v>0</v>
      </c>
      <c r="AC298" s="110">
        <v>0</v>
      </c>
    </row>
    <row r="299" spans="1:29" ht="24">
      <c r="A299" s="338">
        <v>3303999</v>
      </c>
      <c r="B299" s="323" t="s">
        <v>448</v>
      </c>
      <c r="C299" s="340" t="s">
        <v>27</v>
      </c>
      <c r="D299" s="342" t="s">
        <v>291</v>
      </c>
      <c r="E299" s="253"/>
      <c r="F299" s="343" t="s">
        <v>572</v>
      </c>
      <c r="G299" s="207"/>
      <c r="H299" s="323"/>
      <c r="I299" s="112"/>
      <c r="J299" s="111"/>
      <c r="K299" s="112" t="s">
        <v>217</v>
      </c>
      <c r="L299" s="134">
        <v>4374915</v>
      </c>
      <c r="M299" s="112" t="s">
        <v>217</v>
      </c>
      <c r="N299" s="206" t="str">
        <f>_xlfn.XLOOKUP(A299,[1]CONSOLIDADO!$G:$G,[1]CONSOLIDADO!$Q:$Q,"")</f>
        <v>FORMULACIÓN DIFOI</v>
      </c>
      <c r="O299" s="299">
        <v>3153245</v>
      </c>
      <c r="P299" s="287">
        <v>1053188</v>
      </c>
      <c r="Q299" s="300">
        <v>0</v>
      </c>
      <c r="R299" s="290"/>
      <c r="S299" s="110">
        <v>0</v>
      </c>
      <c r="T299" s="110">
        <v>0</v>
      </c>
      <c r="U299" s="110">
        <v>0</v>
      </c>
      <c r="V299" s="110">
        <v>0</v>
      </c>
      <c r="W299" s="110">
        <v>0</v>
      </c>
      <c r="X299" s="110">
        <v>0</v>
      </c>
      <c r="Y299" s="110">
        <v>0</v>
      </c>
      <c r="Z299" s="110">
        <v>0</v>
      </c>
      <c r="AA299" s="110">
        <v>0</v>
      </c>
      <c r="AB299" s="110">
        <v>0</v>
      </c>
      <c r="AC299" s="110">
        <v>0</v>
      </c>
    </row>
    <row r="300" spans="1:29" ht="36">
      <c r="A300" s="338">
        <v>40075849</v>
      </c>
      <c r="B300" s="323" t="s">
        <v>448</v>
      </c>
      <c r="C300" s="340" t="s">
        <v>25</v>
      </c>
      <c r="D300" s="253" t="s">
        <v>573</v>
      </c>
      <c r="E300" s="335" t="s">
        <v>148</v>
      </c>
      <c r="F300" s="341" t="s">
        <v>574</v>
      </c>
      <c r="G300" s="207" t="s">
        <v>100</v>
      </c>
      <c r="H300" s="323" t="s">
        <v>221</v>
      </c>
      <c r="I300" s="112" t="s">
        <v>451</v>
      </c>
      <c r="J300" s="111">
        <v>2025</v>
      </c>
      <c r="K300" s="112">
        <v>15450</v>
      </c>
      <c r="L300" s="134">
        <v>97880</v>
      </c>
      <c r="M300" s="112" t="s">
        <v>575</v>
      </c>
      <c r="N300" s="206" t="str">
        <f>_xlfn.XLOOKUP(A300,[1]CONSOLIDADO!$G:$G,[1]CONSOLIDADO!$Q:$Q,"")</f>
        <v>EJECUCIÓN</v>
      </c>
      <c r="O300" s="299">
        <v>58728</v>
      </c>
      <c r="P300" s="287">
        <v>58728</v>
      </c>
      <c r="Q300" s="300">
        <v>0</v>
      </c>
      <c r="R300" s="290">
        <v>0</v>
      </c>
      <c r="S300" s="110">
        <v>0</v>
      </c>
      <c r="T300" s="110">
        <v>0</v>
      </c>
      <c r="U300" s="110">
        <v>0</v>
      </c>
      <c r="V300" s="110">
        <v>0</v>
      </c>
      <c r="W300" s="110">
        <v>0</v>
      </c>
      <c r="X300" s="110">
        <v>0</v>
      </c>
      <c r="Y300" s="110">
        <v>0</v>
      </c>
      <c r="Z300" s="110">
        <v>0</v>
      </c>
      <c r="AA300" s="110">
        <v>0</v>
      </c>
      <c r="AB300" s="110">
        <v>0</v>
      </c>
      <c r="AC300" s="110">
        <v>0</v>
      </c>
    </row>
    <row r="301" spans="1:29" ht="48">
      <c r="A301" s="338">
        <v>40075844</v>
      </c>
      <c r="B301" s="323" t="s">
        <v>448</v>
      </c>
      <c r="C301" s="340" t="s">
        <v>25</v>
      </c>
      <c r="D301" s="253" t="s">
        <v>576</v>
      </c>
      <c r="E301" s="218" t="s">
        <v>148</v>
      </c>
      <c r="F301" s="341" t="s">
        <v>577</v>
      </c>
      <c r="G301" s="207" t="s">
        <v>100</v>
      </c>
      <c r="H301" s="323" t="s">
        <v>248</v>
      </c>
      <c r="I301" s="112" t="s">
        <v>451</v>
      </c>
      <c r="J301" s="111">
        <v>2025</v>
      </c>
      <c r="K301" s="112">
        <v>15450</v>
      </c>
      <c r="L301" s="134">
        <v>200000</v>
      </c>
      <c r="M301" s="112" t="s">
        <v>172</v>
      </c>
      <c r="N301" s="206" t="str">
        <f>_xlfn.XLOOKUP(A301,[1]CONSOLIDADO!$G:$G,[1]CONSOLIDADO!$Q:$Q,"")</f>
        <v>EJECUCIÓN</v>
      </c>
      <c r="O301" s="299">
        <v>120000</v>
      </c>
      <c r="P301" s="287">
        <v>120000</v>
      </c>
      <c r="Q301" s="300">
        <v>0</v>
      </c>
      <c r="R301" s="290">
        <v>0</v>
      </c>
      <c r="S301" s="110">
        <v>0</v>
      </c>
      <c r="T301" s="110">
        <v>0</v>
      </c>
      <c r="U301" s="110">
        <v>0</v>
      </c>
      <c r="V301" s="110">
        <v>0</v>
      </c>
      <c r="W301" s="110">
        <v>0</v>
      </c>
      <c r="X301" s="110">
        <v>0</v>
      </c>
      <c r="Y301" s="110">
        <v>0</v>
      </c>
      <c r="Z301" s="110">
        <v>0</v>
      </c>
      <c r="AA301" s="110">
        <v>0</v>
      </c>
      <c r="AB301" s="110">
        <v>0</v>
      </c>
      <c r="AC301" s="110">
        <v>0</v>
      </c>
    </row>
    <row r="302" spans="1:29" ht="36">
      <c r="A302" s="338">
        <v>40075857</v>
      </c>
      <c r="B302" s="323" t="s">
        <v>448</v>
      </c>
      <c r="C302" s="340" t="s">
        <v>25</v>
      </c>
      <c r="D302" s="253" t="s">
        <v>578</v>
      </c>
      <c r="E302" s="218" t="s">
        <v>148</v>
      </c>
      <c r="F302" s="341" t="s">
        <v>579</v>
      </c>
      <c r="G302" s="207" t="s">
        <v>100</v>
      </c>
      <c r="H302" s="323" t="s">
        <v>376</v>
      </c>
      <c r="I302" s="112" t="s">
        <v>451</v>
      </c>
      <c r="J302" s="111">
        <v>2025</v>
      </c>
      <c r="K302" s="112">
        <v>15450</v>
      </c>
      <c r="L302" s="134">
        <v>301500</v>
      </c>
      <c r="M302" s="112" t="s">
        <v>457</v>
      </c>
      <c r="N302" s="206" t="str">
        <f>_xlfn.XLOOKUP(A302,[1]CONSOLIDADO!$G:$G,[1]CONSOLIDADO!$Q:$Q,"")</f>
        <v>EJECUCIÓN</v>
      </c>
      <c r="O302" s="299">
        <v>180900</v>
      </c>
      <c r="P302" s="287">
        <v>180900</v>
      </c>
      <c r="Q302" s="300">
        <v>0</v>
      </c>
      <c r="R302" s="290">
        <v>0</v>
      </c>
      <c r="S302" s="110">
        <v>0</v>
      </c>
      <c r="T302" s="110">
        <v>0</v>
      </c>
      <c r="U302" s="110">
        <v>0</v>
      </c>
      <c r="V302" s="110">
        <v>0</v>
      </c>
      <c r="W302" s="110">
        <v>0</v>
      </c>
      <c r="X302" s="110">
        <v>0</v>
      </c>
      <c r="Y302" s="110">
        <v>0</v>
      </c>
      <c r="Z302" s="110">
        <v>0</v>
      </c>
      <c r="AA302" s="110">
        <v>0</v>
      </c>
      <c r="AB302" s="110">
        <v>0</v>
      </c>
      <c r="AC302" s="110">
        <v>0</v>
      </c>
    </row>
    <row r="303" spans="1:29" ht="36">
      <c r="A303" s="338">
        <v>40075862</v>
      </c>
      <c r="B303" s="323" t="s">
        <v>448</v>
      </c>
      <c r="C303" s="340" t="s">
        <v>27</v>
      </c>
      <c r="D303" s="253" t="s">
        <v>580</v>
      </c>
      <c r="E303" s="218" t="s">
        <v>148</v>
      </c>
      <c r="F303" s="338" t="s">
        <v>581</v>
      </c>
      <c r="G303" s="207" t="s">
        <v>100</v>
      </c>
      <c r="H303" s="323" t="s">
        <v>157</v>
      </c>
      <c r="I303" s="112" t="s">
        <v>451</v>
      </c>
      <c r="J303" s="111">
        <v>2025</v>
      </c>
      <c r="K303" s="112">
        <v>15450</v>
      </c>
      <c r="L303" s="134">
        <v>199910</v>
      </c>
      <c r="M303" s="112" t="s">
        <v>423</v>
      </c>
      <c r="N303" s="206" t="str">
        <f>_xlfn.XLOOKUP(A303,[1]CONSOLIDADO!$G:$G,[1]CONSOLIDADO!$Q:$Q,"")</f>
        <v>CONVENIO EN TRÁMITE</v>
      </c>
      <c r="O303" s="299">
        <v>119946</v>
      </c>
      <c r="P303" s="287">
        <v>119946</v>
      </c>
      <c r="Q303" s="300">
        <v>0</v>
      </c>
      <c r="R303" s="290">
        <v>0</v>
      </c>
      <c r="S303" s="110">
        <v>0</v>
      </c>
      <c r="T303" s="110">
        <v>0</v>
      </c>
      <c r="U303" s="110">
        <v>0</v>
      </c>
      <c r="V303" s="110">
        <v>0</v>
      </c>
      <c r="W303" s="110">
        <v>0</v>
      </c>
      <c r="X303" s="110">
        <v>0</v>
      </c>
      <c r="Y303" s="110">
        <v>0</v>
      </c>
      <c r="Z303" s="110">
        <v>0</v>
      </c>
      <c r="AA303" s="110">
        <v>0</v>
      </c>
      <c r="AB303" s="110">
        <v>0</v>
      </c>
      <c r="AC303" s="110">
        <v>0</v>
      </c>
    </row>
    <row r="304" spans="1:29" ht="36">
      <c r="A304" s="338">
        <v>40075858</v>
      </c>
      <c r="B304" s="323" t="s">
        <v>448</v>
      </c>
      <c r="C304" s="340" t="s">
        <v>27</v>
      </c>
      <c r="D304" s="253" t="s">
        <v>582</v>
      </c>
      <c r="E304" s="218" t="s">
        <v>148</v>
      </c>
      <c r="F304" s="338" t="s">
        <v>583</v>
      </c>
      <c r="G304" s="207" t="s">
        <v>100</v>
      </c>
      <c r="H304" s="323" t="s">
        <v>248</v>
      </c>
      <c r="I304" s="112" t="s">
        <v>451</v>
      </c>
      <c r="J304" s="111">
        <v>2025</v>
      </c>
      <c r="K304" s="112">
        <v>15450</v>
      </c>
      <c r="L304" s="134">
        <v>118315</v>
      </c>
      <c r="M304" s="112" t="s">
        <v>423</v>
      </c>
      <c r="N304" s="206" t="str">
        <f>_xlfn.XLOOKUP(A304,[1]CONSOLIDADO!$G:$G,[1]CONSOLIDADO!$Q:$Q,"")</f>
        <v>CONVENIO EN TRÁMITE</v>
      </c>
      <c r="O304" s="299">
        <v>70989</v>
      </c>
      <c r="P304" s="287">
        <v>70989</v>
      </c>
      <c r="Q304" s="300">
        <v>0</v>
      </c>
      <c r="R304" s="290">
        <v>0</v>
      </c>
      <c r="S304" s="110">
        <v>0</v>
      </c>
      <c r="T304" s="110">
        <v>0</v>
      </c>
      <c r="U304" s="110">
        <v>0</v>
      </c>
      <c r="V304" s="110">
        <v>0</v>
      </c>
      <c r="W304" s="110">
        <v>0</v>
      </c>
      <c r="X304" s="110">
        <v>0</v>
      </c>
      <c r="Y304" s="110">
        <v>0</v>
      </c>
      <c r="Z304" s="110">
        <v>0</v>
      </c>
      <c r="AA304" s="110">
        <v>0</v>
      </c>
      <c r="AB304" s="110">
        <v>0</v>
      </c>
      <c r="AC304" s="110">
        <v>0</v>
      </c>
    </row>
    <row r="305" spans="1:29" ht="36">
      <c r="A305" s="338">
        <v>40075853</v>
      </c>
      <c r="B305" s="323" t="s">
        <v>448</v>
      </c>
      <c r="C305" s="340" t="s">
        <v>27</v>
      </c>
      <c r="D305" s="253" t="s">
        <v>584</v>
      </c>
      <c r="E305" s="218" t="s">
        <v>148</v>
      </c>
      <c r="F305" s="338" t="s">
        <v>585</v>
      </c>
      <c r="G305" s="207" t="s">
        <v>100</v>
      </c>
      <c r="H305" s="323" t="s">
        <v>248</v>
      </c>
      <c r="I305" s="112" t="s">
        <v>451</v>
      </c>
      <c r="J305" s="111">
        <v>2025</v>
      </c>
      <c r="K305" s="112">
        <v>15450</v>
      </c>
      <c r="L305" s="134">
        <v>140220</v>
      </c>
      <c r="M305" s="112" t="s">
        <v>423</v>
      </c>
      <c r="N305" s="206" t="str">
        <f>_xlfn.XLOOKUP(A305,[1]CONSOLIDADO!$G:$G,[1]CONSOLIDADO!$Q:$Q,"")</f>
        <v>CONVENIO EN TRÁMITE</v>
      </c>
      <c r="O305" s="299">
        <v>84132</v>
      </c>
      <c r="P305" s="287">
        <v>84132</v>
      </c>
      <c r="Q305" s="300">
        <v>0</v>
      </c>
      <c r="R305" s="290">
        <v>0</v>
      </c>
      <c r="S305" s="110">
        <v>0</v>
      </c>
      <c r="T305" s="110">
        <v>0</v>
      </c>
      <c r="U305" s="110">
        <v>0</v>
      </c>
      <c r="V305" s="110">
        <v>0</v>
      </c>
      <c r="W305" s="110">
        <v>0</v>
      </c>
      <c r="X305" s="110">
        <v>0</v>
      </c>
      <c r="Y305" s="110">
        <v>0</v>
      </c>
      <c r="Z305" s="110">
        <v>0</v>
      </c>
      <c r="AA305" s="110">
        <v>0</v>
      </c>
      <c r="AB305" s="110">
        <v>0</v>
      </c>
      <c r="AC305" s="110">
        <v>0</v>
      </c>
    </row>
    <row r="306" spans="1:29" ht="48">
      <c r="A306" s="338">
        <v>40075860</v>
      </c>
      <c r="B306" s="323" t="s">
        <v>448</v>
      </c>
      <c r="C306" s="340" t="s">
        <v>25</v>
      </c>
      <c r="D306" s="253" t="s">
        <v>586</v>
      </c>
      <c r="E306" s="218" t="s">
        <v>148</v>
      </c>
      <c r="F306" s="341" t="s">
        <v>587</v>
      </c>
      <c r="G306" s="207" t="s">
        <v>100</v>
      </c>
      <c r="H306" s="323" t="s">
        <v>154</v>
      </c>
      <c r="I306" s="112" t="s">
        <v>451</v>
      </c>
      <c r="J306" s="111">
        <v>2025</v>
      </c>
      <c r="K306" s="112">
        <v>15450</v>
      </c>
      <c r="L306" s="134">
        <v>199632</v>
      </c>
      <c r="M306" s="112" t="s">
        <v>457</v>
      </c>
      <c r="N306" s="206" t="str">
        <f>_xlfn.XLOOKUP(A306,[1]CONSOLIDADO!$G:$G,[1]CONSOLIDADO!$Q:$Q,"")</f>
        <v>EJECUCIÓN</v>
      </c>
      <c r="O306" s="299">
        <v>119779</v>
      </c>
      <c r="P306" s="287">
        <v>119779</v>
      </c>
      <c r="Q306" s="300">
        <v>0</v>
      </c>
      <c r="R306" s="290">
        <v>0</v>
      </c>
      <c r="S306" s="110">
        <v>0</v>
      </c>
      <c r="T306" s="110">
        <v>0</v>
      </c>
      <c r="U306" s="110">
        <v>0</v>
      </c>
      <c r="V306" s="110">
        <v>0</v>
      </c>
      <c r="W306" s="110">
        <v>0</v>
      </c>
      <c r="X306" s="110">
        <v>0</v>
      </c>
      <c r="Y306" s="110">
        <v>0</v>
      </c>
      <c r="Z306" s="110">
        <v>0</v>
      </c>
      <c r="AA306" s="110">
        <v>0</v>
      </c>
      <c r="AB306" s="110">
        <v>0</v>
      </c>
      <c r="AC306" s="110">
        <v>0</v>
      </c>
    </row>
    <row r="307" spans="1:29" ht="36">
      <c r="A307" s="338">
        <v>40075859</v>
      </c>
      <c r="B307" s="323" t="s">
        <v>448</v>
      </c>
      <c r="C307" s="340" t="s">
        <v>25</v>
      </c>
      <c r="D307" s="253" t="s">
        <v>588</v>
      </c>
      <c r="E307" s="218" t="s">
        <v>148</v>
      </c>
      <c r="F307" s="341" t="s">
        <v>589</v>
      </c>
      <c r="G307" s="207" t="s">
        <v>100</v>
      </c>
      <c r="H307" s="323" t="s">
        <v>376</v>
      </c>
      <c r="I307" s="112" t="s">
        <v>451</v>
      </c>
      <c r="J307" s="111">
        <v>2025</v>
      </c>
      <c r="K307" s="112">
        <v>15450</v>
      </c>
      <c r="L307" s="134">
        <v>200000</v>
      </c>
      <c r="M307" s="112" t="s">
        <v>457</v>
      </c>
      <c r="N307" s="206" t="str">
        <f>_xlfn.XLOOKUP(A307,[1]CONSOLIDADO!$G:$G,[1]CONSOLIDADO!$Q:$Q,"")</f>
        <v>EJECUCIÓN</v>
      </c>
      <c r="O307" s="299">
        <v>120000</v>
      </c>
      <c r="P307" s="287">
        <v>120000</v>
      </c>
      <c r="Q307" s="300">
        <v>0</v>
      </c>
      <c r="R307" s="290">
        <v>0</v>
      </c>
      <c r="S307" s="110">
        <v>0</v>
      </c>
      <c r="T307" s="110">
        <v>0</v>
      </c>
      <c r="U307" s="110">
        <v>0</v>
      </c>
      <c r="V307" s="110">
        <v>0</v>
      </c>
      <c r="W307" s="110">
        <v>0</v>
      </c>
      <c r="X307" s="110">
        <v>0</v>
      </c>
      <c r="Y307" s="110">
        <v>0</v>
      </c>
      <c r="Z307" s="110">
        <v>0</v>
      </c>
      <c r="AA307" s="110">
        <v>0</v>
      </c>
      <c r="AB307" s="110">
        <v>0</v>
      </c>
      <c r="AC307" s="110">
        <v>0</v>
      </c>
    </row>
    <row r="308" spans="1:29" ht="36">
      <c r="A308" s="338">
        <v>40075863</v>
      </c>
      <c r="B308" s="323" t="s">
        <v>448</v>
      </c>
      <c r="C308" s="340" t="s">
        <v>27</v>
      </c>
      <c r="D308" s="253" t="s">
        <v>590</v>
      </c>
      <c r="E308" s="218" t="s">
        <v>148</v>
      </c>
      <c r="F308" s="338" t="s">
        <v>591</v>
      </c>
      <c r="G308" s="207" t="s">
        <v>100</v>
      </c>
      <c r="H308" s="323" t="s">
        <v>157</v>
      </c>
      <c r="I308" s="112" t="s">
        <v>451</v>
      </c>
      <c r="J308" s="111">
        <v>2025</v>
      </c>
      <c r="K308" s="112">
        <v>15450</v>
      </c>
      <c r="L308" s="134">
        <v>334650</v>
      </c>
      <c r="M308" s="112" t="s">
        <v>423</v>
      </c>
      <c r="N308" s="206" t="s">
        <v>159</v>
      </c>
      <c r="O308" s="299">
        <v>200790</v>
      </c>
      <c r="P308" s="287">
        <v>200790</v>
      </c>
      <c r="Q308" s="300">
        <v>0</v>
      </c>
      <c r="R308" s="290">
        <v>0</v>
      </c>
      <c r="S308" s="110">
        <v>0</v>
      </c>
      <c r="T308" s="110">
        <v>0</v>
      </c>
      <c r="U308" s="110">
        <v>0</v>
      </c>
      <c r="V308" s="110">
        <v>0</v>
      </c>
      <c r="W308" s="110">
        <v>0</v>
      </c>
      <c r="X308" s="110">
        <v>0</v>
      </c>
      <c r="Y308" s="110">
        <v>0</v>
      </c>
      <c r="Z308" s="110">
        <v>0</v>
      </c>
      <c r="AA308" s="110">
        <v>0</v>
      </c>
      <c r="AB308" s="110">
        <v>0</v>
      </c>
      <c r="AC308" s="110">
        <v>0</v>
      </c>
    </row>
    <row r="309" spans="1:29" ht="36">
      <c r="A309" s="338">
        <v>40075876</v>
      </c>
      <c r="B309" s="323" t="s">
        <v>448</v>
      </c>
      <c r="C309" s="340" t="s">
        <v>25</v>
      </c>
      <c r="D309" s="253" t="s">
        <v>592</v>
      </c>
      <c r="E309" s="218" t="s">
        <v>148</v>
      </c>
      <c r="F309" s="341" t="s">
        <v>593</v>
      </c>
      <c r="G309" s="207" t="s">
        <v>100</v>
      </c>
      <c r="H309" s="323" t="s">
        <v>248</v>
      </c>
      <c r="I309" s="112" t="s">
        <v>451</v>
      </c>
      <c r="J309" s="111">
        <v>2025</v>
      </c>
      <c r="K309" s="112">
        <v>15450</v>
      </c>
      <c r="L309" s="134">
        <v>136069</v>
      </c>
      <c r="M309" s="112" t="s">
        <v>457</v>
      </c>
      <c r="N309" s="206" t="str">
        <f>_xlfn.XLOOKUP(A309,[1]CONSOLIDADO!$G:$G,[1]CONSOLIDADO!$Q:$Q,"")</f>
        <v>EJECUCIÓN</v>
      </c>
      <c r="O309" s="299">
        <v>81641</v>
      </c>
      <c r="P309" s="287">
        <v>81641</v>
      </c>
      <c r="Q309" s="300">
        <v>0</v>
      </c>
      <c r="R309" s="290">
        <v>0</v>
      </c>
      <c r="S309" s="110">
        <v>0</v>
      </c>
      <c r="T309" s="110">
        <v>0</v>
      </c>
      <c r="U309" s="110">
        <v>0</v>
      </c>
      <c r="V309" s="110">
        <v>0</v>
      </c>
      <c r="W309" s="110">
        <v>0</v>
      </c>
      <c r="X309" s="110">
        <v>0</v>
      </c>
      <c r="Y309" s="110">
        <v>0</v>
      </c>
      <c r="Z309" s="110">
        <v>0</v>
      </c>
      <c r="AA309" s="110">
        <v>0</v>
      </c>
      <c r="AB309" s="110">
        <v>0</v>
      </c>
      <c r="AC309" s="110">
        <v>0</v>
      </c>
    </row>
    <row r="310" spans="1:29" ht="36">
      <c r="A310" s="338">
        <v>40075865</v>
      </c>
      <c r="B310" s="323" t="s">
        <v>448</v>
      </c>
      <c r="C310" s="340" t="s">
        <v>25</v>
      </c>
      <c r="D310" s="253" t="s">
        <v>594</v>
      </c>
      <c r="E310" s="218" t="s">
        <v>148</v>
      </c>
      <c r="F310" s="341" t="s">
        <v>595</v>
      </c>
      <c r="G310" s="207" t="s">
        <v>100</v>
      </c>
      <c r="H310" s="323" t="s">
        <v>596</v>
      </c>
      <c r="I310" s="112" t="s">
        <v>451</v>
      </c>
      <c r="J310" s="111">
        <v>2025</v>
      </c>
      <c r="K310" s="112">
        <v>15450</v>
      </c>
      <c r="L310" s="134">
        <v>135000</v>
      </c>
      <c r="M310" s="112" t="s">
        <v>597</v>
      </c>
      <c r="N310" s="206" t="str">
        <f>_xlfn.XLOOKUP(A310,[1]CONSOLIDADO!$G:$G,[1]CONSOLIDADO!$Q:$Q,"")</f>
        <v>EJECUCIÓN</v>
      </c>
      <c r="O310" s="299">
        <v>81000</v>
      </c>
      <c r="P310" s="287">
        <v>81000</v>
      </c>
      <c r="Q310" s="300">
        <v>0</v>
      </c>
      <c r="R310" s="290">
        <v>0</v>
      </c>
      <c r="S310" s="110">
        <v>0</v>
      </c>
      <c r="T310" s="110">
        <v>0</v>
      </c>
      <c r="U310" s="110">
        <v>0</v>
      </c>
      <c r="V310" s="110">
        <v>0</v>
      </c>
      <c r="W310" s="110">
        <v>0</v>
      </c>
      <c r="X310" s="110">
        <v>0</v>
      </c>
      <c r="Y310" s="110">
        <v>0</v>
      </c>
      <c r="Z310" s="110">
        <v>0</v>
      </c>
      <c r="AA310" s="110">
        <v>0</v>
      </c>
      <c r="AB310" s="110">
        <v>0</v>
      </c>
      <c r="AC310" s="110">
        <v>0</v>
      </c>
    </row>
    <row r="311" spans="1:29" ht="36">
      <c r="A311" s="338">
        <v>40075874</v>
      </c>
      <c r="B311" s="323" t="s">
        <v>448</v>
      </c>
      <c r="C311" s="340" t="s">
        <v>25</v>
      </c>
      <c r="D311" s="253" t="s">
        <v>598</v>
      </c>
      <c r="E311" s="218" t="s">
        <v>148</v>
      </c>
      <c r="F311" s="341" t="s">
        <v>599</v>
      </c>
      <c r="G311" s="207" t="s">
        <v>100</v>
      </c>
      <c r="H311" s="323" t="s">
        <v>248</v>
      </c>
      <c r="I311" s="112" t="s">
        <v>451</v>
      </c>
      <c r="J311" s="111">
        <v>2025</v>
      </c>
      <c r="K311" s="112">
        <v>15450</v>
      </c>
      <c r="L311" s="134">
        <v>200000</v>
      </c>
      <c r="M311" s="112" t="s">
        <v>457</v>
      </c>
      <c r="N311" s="206" t="str">
        <f>_xlfn.XLOOKUP(A311,[1]CONSOLIDADO!$G:$G,[1]CONSOLIDADO!$Q:$Q,"")</f>
        <v>EJECUCIÓN</v>
      </c>
      <c r="O311" s="299">
        <v>120000</v>
      </c>
      <c r="P311" s="287">
        <v>120000</v>
      </c>
      <c r="Q311" s="300">
        <v>0</v>
      </c>
      <c r="R311" s="290">
        <v>0</v>
      </c>
      <c r="S311" s="110">
        <v>0</v>
      </c>
      <c r="T311" s="110">
        <v>0</v>
      </c>
      <c r="U311" s="110">
        <v>0</v>
      </c>
      <c r="V311" s="110">
        <v>0</v>
      </c>
      <c r="W311" s="110">
        <v>0</v>
      </c>
      <c r="X311" s="110">
        <v>0</v>
      </c>
      <c r="Y311" s="110">
        <v>0</v>
      </c>
      <c r="Z311" s="110">
        <v>0</v>
      </c>
      <c r="AA311" s="110">
        <v>0</v>
      </c>
      <c r="AB311" s="110">
        <v>0</v>
      </c>
      <c r="AC311" s="110">
        <v>0</v>
      </c>
    </row>
    <row r="312" spans="1:29" ht="36">
      <c r="A312" s="338">
        <v>40075882</v>
      </c>
      <c r="B312" s="323" t="s">
        <v>448</v>
      </c>
      <c r="C312" s="340" t="s">
        <v>27</v>
      </c>
      <c r="D312" s="253" t="s">
        <v>600</v>
      </c>
      <c r="E312" s="218" t="s">
        <v>148</v>
      </c>
      <c r="F312" s="338" t="s">
        <v>601</v>
      </c>
      <c r="G312" s="207" t="s">
        <v>100</v>
      </c>
      <c r="H312" s="323" t="s">
        <v>248</v>
      </c>
      <c r="I312" s="112" t="s">
        <v>451</v>
      </c>
      <c r="J312" s="111">
        <v>2025</v>
      </c>
      <c r="K312" s="112">
        <v>15450</v>
      </c>
      <c r="L312" s="134">
        <v>148506</v>
      </c>
      <c r="M312" s="112" t="s">
        <v>423</v>
      </c>
      <c r="N312" s="206" t="str">
        <f>_xlfn.XLOOKUP(A312,[1]CONSOLIDADO!$G:$G,[1]CONSOLIDADO!$Q:$Q,"")</f>
        <v>CONVENIO EN TRÁMITE</v>
      </c>
      <c r="O312" s="299">
        <v>89104</v>
      </c>
      <c r="P312" s="287">
        <v>89104</v>
      </c>
      <c r="Q312" s="300">
        <v>0</v>
      </c>
      <c r="R312" s="290">
        <v>0</v>
      </c>
      <c r="S312" s="110">
        <v>0</v>
      </c>
      <c r="T312" s="110">
        <v>0</v>
      </c>
      <c r="U312" s="110">
        <v>0</v>
      </c>
      <c r="V312" s="110">
        <v>0</v>
      </c>
      <c r="W312" s="110">
        <v>0</v>
      </c>
      <c r="X312" s="110">
        <v>0</v>
      </c>
      <c r="Y312" s="110">
        <v>0</v>
      </c>
      <c r="Z312" s="110">
        <v>0</v>
      </c>
      <c r="AA312" s="110">
        <v>0</v>
      </c>
      <c r="AB312" s="110">
        <v>0</v>
      </c>
      <c r="AC312" s="110">
        <v>0</v>
      </c>
    </row>
    <row r="313" spans="1:29" ht="48">
      <c r="A313" s="338">
        <v>40075878</v>
      </c>
      <c r="B313" s="323" t="s">
        <v>448</v>
      </c>
      <c r="C313" s="340" t="s">
        <v>25</v>
      </c>
      <c r="D313" s="253" t="s">
        <v>602</v>
      </c>
      <c r="E313" s="218" t="s">
        <v>148</v>
      </c>
      <c r="F313" s="341" t="s">
        <v>603</v>
      </c>
      <c r="G313" s="207" t="s">
        <v>100</v>
      </c>
      <c r="H313" s="323" t="s">
        <v>157</v>
      </c>
      <c r="I313" s="112" t="s">
        <v>451</v>
      </c>
      <c r="J313" s="111">
        <v>2025</v>
      </c>
      <c r="K313" s="112">
        <v>15450</v>
      </c>
      <c r="L313" s="134">
        <v>170000</v>
      </c>
      <c r="M313" s="112" t="s">
        <v>172</v>
      </c>
      <c r="N313" s="206" t="str">
        <f>_xlfn.XLOOKUP(A313,[1]CONSOLIDADO!$G:$G,[1]CONSOLIDADO!$Q:$Q,"")</f>
        <v>EJECUCIÓN</v>
      </c>
      <c r="O313" s="299">
        <v>102000</v>
      </c>
      <c r="P313" s="287">
        <v>102000</v>
      </c>
      <c r="Q313" s="300">
        <v>0</v>
      </c>
      <c r="R313" s="290">
        <v>0</v>
      </c>
      <c r="S313" s="110">
        <v>0</v>
      </c>
      <c r="T313" s="110">
        <v>0</v>
      </c>
      <c r="U313" s="110">
        <v>0</v>
      </c>
      <c r="V313" s="110">
        <v>0</v>
      </c>
      <c r="W313" s="110">
        <v>0</v>
      </c>
      <c r="X313" s="110">
        <v>0</v>
      </c>
      <c r="Y313" s="110">
        <v>0</v>
      </c>
      <c r="Z313" s="110">
        <v>0</v>
      </c>
      <c r="AA313" s="110">
        <v>0</v>
      </c>
      <c r="AB313" s="110">
        <v>0</v>
      </c>
      <c r="AC313" s="110">
        <v>0</v>
      </c>
    </row>
    <row r="314" spans="1:29" ht="36">
      <c r="A314" s="338">
        <v>40075881</v>
      </c>
      <c r="B314" s="323" t="s">
        <v>448</v>
      </c>
      <c r="C314" s="340" t="s">
        <v>27</v>
      </c>
      <c r="D314" s="253" t="s">
        <v>604</v>
      </c>
      <c r="E314" s="218" t="s">
        <v>148</v>
      </c>
      <c r="F314" s="338" t="s">
        <v>605</v>
      </c>
      <c r="G314" s="207" t="s">
        <v>100</v>
      </c>
      <c r="H314" s="323" t="s">
        <v>157</v>
      </c>
      <c r="I314" s="112" t="s">
        <v>451</v>
      </c>
      <c r="J314" s="111">
        <v>2025</v>
      </c>
      <c r="K314" s="112">
        <v>15450</v>
      </c>
      <c r="L314" s="134">
        <v>136990</v>
      </c>
      <c r="M314" s="112" t="s">
        <v>423</v>
      </c>
      <c r="N314" s="206" t="str">
        <f>_xlfn.XLOOKUP(A314,[1]CONSOLIDADO!$G:$G,[1]CONSOLIDADO!$Q:$Q,"")</f>
        <v>CONVENIO EN TRÁMITE</v>
      </c>
      <c r="O314" s="299">
        <v>82194</v>
      </c>
      <c r="P314" s="287">
        <v>82194</v>
      </c>
      <c r="Q314" s="300">
        <v>0</v>
      </c>
      <c r="R314" s="290">
        <v>0</v>
      </c>
      <c r="S314" s="110">
        <v>0</v>
      </c>
      <c r="T314" s="110">
        <v>0</v>
      </c>
      <c r="U314" s="110">
        <v>0</v>
      </c>
      <c r="V314" s="110">
        <v>0</v>
      </c>
      <c r="W314" s="110">
        <v>0</v>
      </c>
      <c r="X314" s="110">
        <v>0</v>
      </c>
      <c r="Y314" s="110">
        <v>0</v>
      </c>
      <c r="Z314" s="110">
        <v>0</v>
      </c>
      <c r="AA314" s="110">
        <v>0</v>
      </c>
      <c r="AB314" s="110">
        <v>0</v>
      </c>
      <c r="AC314" s="110">
        <v>0</v>
      </c>
    </row>
    <row r="315" spans="1:29" ht="48">
      <c r="A315" s="338">
        <v>40075886</v>
      </c>
      <c r="B315" s="323" t="s">
        <v>448</v>
      </c>
      <c r="C315" s="340" t="s">
        <v>25</v>
      </c>
      <c r="D315" s="253" t="s">
        <v>606</v>
      </c>
      <c r="E315" s="218" t="s">
        <v>148</v>
      </c>
      <c r="F315" s="341" t="s">
        <v>607</v>
      </c>
      <c r="G315" s="207" t="s">
        <v>100</v>
      </c>
      <c r="H315" s="323" t="s">
        <v>221</v>
      </c>
      <c r="I315" s="112" t="s">
        <v>451</v>
      </c>
      <c r="J315" s="111">
        <v>2025</v>
      </c>
      <c r="K315" s="112">
        <v>15450</v>
      </c>
      <c r="L315" s="134">
        <v>180000</v>
      </c>
      <c r="M315" s="112" t="s">
        <v>457</v>
      </c>
      <c r="N315" s="206" t="str">
        <f>_xlfn.XLOOKUP(A315,[1]CONSOLIDADO!$G:$G,[1]CONSOLIDADO!$Q:$Q,"")</f>
        <v>EJECUCIÓN</v>
      </c>
      <c r="O315" s="299">
        <v>108000</v>
      </c>
      <c r="P315" s="287">
        <v>108000</v>
      </c>
      <c r="Q315" s="300">
        <v>0</v>
      </c>
      <c r="R315" s="290">
        <v>0</v>
      </c>
      <c r="S315" s="110">
        <v>0</v>
      </c>
      <c r="T315" s="110">
        <v>0</v>
      </c>
      <c r="U315" s="110">
        <v>0</v>
      </c>
      <c r="V315" s="110">
        <v>0</v>
      </c>
      <c r="W315" s="110">
        <v>0</v>
      </c>
      <c r="X315" s="110">
        <v>0</v>
      </c>
      <c r="Y315" s="110">
        <v>0</v>
      </c>
      <c r="Z315" s="110">
        <v>0</v>
      </c>
      <c r="AA315" s="110">
        <v>0</v>
      </c>
      <c r="AB315" s="110">
        <v>0</v>
      </c>
      <c r="AC315" s="110">
        <v>0</v>
      </c>
    </row>
    <row r="316" spans="1:29" ht="36">
      <c r="A316" s="338">
        <v>40075888</v>
      </c>
      <c r="B316" s="323" t="s">
        <v>448</v>
      </c>
      <c r="C316" s="340" t="s">
        <v>25</v>
      </c>
      <c r="D316" s="253" t="s">
        <v>580</v>
      </c>
      <c r="E316" s="218" t="s">
        <v>148</v>
      </c>
      <c r="F316" s="341" t="s">
        <v>608</v>
      </c>
      <c r="G316" s="207" t="s">
        <v>100</v>
      </c>
      <c r="H316" s="323" t="s">
        <v>150</v>
      </c>
      <c r="I316" s="112" t="s">
        <v>451</v>
      </c>
      <c r="J316" s="111">
        <v>2025</v>
      </c>
      <c r="K316" s="112">
        <v>15450</v>
      </c>
      <c r="L316" s="134">
        <v>180000</v>
      </c>
      <c r="M316" s="112" t="s">
        <v>457</v>
      </c>
      <c r="N316" s="206" t="str">
        <f>_xlfn.XLOOKUP(A316,[1]CONSOLIDADO!$G:$G,[1]CONSOLIDADO!$Q:$Q,"")</f>
        <v>EJECUCIÓN</v>
      </c>
      <c r="O316" s="299">
        <v>108000</v>
      </c>
      <c r="P316" s="287">
        <v>108000</v>
      </c>
      <c r="Q316" s="300">
        <v>0</v>
      </c>
      <c r="R316" s="290">
        <v>0</v>
      </c>
      <c r="S316" s="110">
        <v>0</v>
      </c>
      <c r="T316" s="110">
        <v>0</v>
      </c>
      <c r="U316" s="110">
        <v>0</v>
      </c>
      <c r="V316" s="110">
        <v>0</v>
      </c>
      <c r="W316" s="110">
        <v>0</v>
      </c>
      <c r="X316" s="110">
        <v>0</v>
      </c>
      <c r="Y316" s="110">
        <v>0</v>
      </c>
      <c r="Z316" s="110">
        <v>0</v>
      </c>
      <c r="AA316" s="110">
        <v>0</v>
      </c>
      <c r="AB316" s="110">
        <v>0</v>
      </c>
      <c r="AC316" s="110">
        <v>0</v>
      </c>
    </row>
    <row r="317" spans="1:29" ht="36">
      <c r="A317" s="338">
        <v>40075884</v>
      </c>
      <c r="B317" s="323" t="s">
        <v>448</v>
      </c>
      <c r="C317" s="340" t="s">
        <v>25</v>
      </c>
      <c r="D317" s="253" t="s">
        <v>582</v>
      </c>
      <c r="E317" s="218" t="s">
        <v>148</v>
      </c>
      <c r="F317" s="341" t="s">
        <v>609</v>
      </c>
      <c r="G317" s="207" t="s">
        <v>100</v>
      </c>
      <c r="H317" s="323" t="s">
        <v>376</v>
      </c>
      <c r="I317" s="112" t="s">
        <v>451</v>
      </c>
      <c r="J317" s="111">
        <v>2025</v>
      </c>
      <c r="K317" s="112">
        <v>15450</v>
      </c>
      <c r="L317" s="134">
        <v>335000</v>
      </c>
      <c r="M317" s="112" t="s">
        <v>610</v>
      </c>
      <c r="N317" s="206" t="str">
        <f>_xlfn.XLOOKUP(A317,[1]CONSOLIDADO!$G:$G,[1]CONSOLIDADO!$Q:$Q,"")</f>
        <v>EJECUCIÓN</v>
      </c>
      <c r="O317" s="299">
        <v>201000</v>
      </c>
      <c r="P317" s="287">
        <v>201000</v>
      </c>
      <c r="Q317" s="300">
        <v>0</v>
      </c>
      <c r="R317" s="290">
        <v>0</v>
      </c>
      <c r="S317" s="110">
        <v>0</v>
      </c>
      <c r="T317" s="110">
        <v>0</v>
      </c>
      <c r="U317" s="110">
        <v>0</v>
      </c>
      <c r="V317" s="110">
        <v>0</v>
      </c>
      <c r="W317" s="110">
        <v>0</v>
      </c>
      <c r="X317" s="110">
        <v>0</v>
      </c>
      <c r="Y317" s="110">
        <v>0</v>
      </c>
      <c r="Z317" s="110">
        <v>0</v>
      </c>
      <c r="AA317" s="110">
        <v>0</v>
      </c>
      <c r="AB317" s="110">
        <v>0</v>
      </c>
      <c r="AC317" s="110">
        <v>0</v>
      </c>
    </row>
    <row r="318" spans="1:29" ht="48">
      <c r="A318" s="338">
        <v>40075889</v>
      </c>
      <c r="B318" s="323" t="s">
        <v>448</v>
      </c>
      <c r="C318" s="340" t="s">
        <v>25</v>
      </c>
      <c r="D318" s="253" t="s">
        <v>584</v>
      </c>
      <c r="E318" s="218" t="s">
        <v>148</v>
      </c>
      <c r="F318" s="341" t="s">
        <v>611</v>
      </c>
      <c r="G318" s="207" t="s">
        <v>100</v>
      </c>
      <c r="H318" s="323" t="s">
        <v>248</v>
      </c>
      <c r="I318" s="112" t="s">
        <v>451</v>
      </c>
      <c r="J318" s="111">
        <v>2025</v>
      </c>
      <c r="K318" s="112">
        <v>15450</v>
      </c>
      <c r="L318" s="134">
        <v>199710</v>
      </c>
      <c r="M318" s="112" t="s">
        <v>172</v>
      </c>
      <c r="N318" s="206" t="str">
        <f>_xlfn.XLOOKUP(A318,[1]CONSOLIDADO!$G:$G,[1]CONSOLIDADO!$Q:$Q,"")</f>
        <v>EJECUCIÓN</v>
      </c>
      <c r="O318" s="299">
        <v>119826</v>
      </c>
      <c r="P318" s="287">
        <v>119826</v>
      </c>
      <c r="Q318" s="300">
        <v>0</v>
      </c>
      <c r="R318" s="290">
        <v>0</v>
      </c>
      <c r="S318" s="110">
        <v>0</v>
      </c>
      <c r="T318" s="110">
        <v>0</v>
      </c>
      <c r="U318" s="110">
        <v>0</v>
      </c>
      <c r="V318" s="110">
        <v>0</v>
      </c>
      <c r="W318" s="110">
        <v>0</v>
      </c>
      <c r="X318" s="110">
        <v>0</v>
      </c>
      <c r="Y318" s="110">
        <v>0</v>
      </c>
      <c r="Z318" s="110">
        <v>0</v>
      </c>
      <c r="AA318" s="110">
        <v>0</v>
      </c>
      <c r="AB318" s="110">
        <v>0</v>
      </c>
      <c r="AC318" s="110">
        <v>0</v>
      </c>
    </row>
    <row r="319" spans="1:29" ht="48">
      <c r="A319" s="338">
        <v>40075891</v>
      </c>
      <c r="B319" s="323" t="s">
        <v>448</v>
      </c>
      <c r="C319" s="340" t="s">
        <v>25</v>
      </c>
      <c r="D319" s="253" t="s">
        <v>590</v>
      </c>
      <c r="E319" s="218" t="s">
        <v>148</v>
      </c>
      <c r="F319" s="341" t="s">
        <v>612</v>
      </c>
      <c r="G319" s="207" t="s">
        <v>100</v>
      </c>
      <c r="H319" s="323" t="s">
        <v>221</v>
      </c>
      <c r="I319" s="112" t="s">
        <v>451</v>
      </c>
      <c r="J319" s="111">
        <v>2025</v>
      </c>
      <c r="K319" s="112">
        <v>15450</v>
      </c>
      <c r="L319" s="134">
        <v>200000</v>
      </c>
      <c r="M319" s="112" t="s">
        <v>457</v>
      </c>
      <c r="N319" s="206" t="str">
        <f>_xlfn.XLOOKUP(A319,[1]CONSOLIDADO!$G:$G,[1]CONSOLIDADO!$Q:$Q,"")</f>
        <v>EJECUCIÓN</v>
      </c>
      <c r="O319" s="299">
        <v>120000</v>
      </c>
      <c r="P319" s="287">
        <v>120000</v>
      </c>
      <c r="Q319" s="300">
        <v>0</v>
      </c>
      <c r="R319" s="290">
        <v>0</v>
      </c>
      <c r="S319" s="110">
        <v>0</v>
      </c>
      <c r="T319" s="110">
        <v>0</v>
      </c>
      <c r="U319" s="110">
        <v>0</v>
      </c>
      <c r="V319" s="110">
        <v>0</v>
      </c>
      <c r="W319" s="110">
        <v>0</v>
      </c>
      <c r="X319" s="110">
        <v>0</v>
      </c>
      <c r="Y319" s="110">
        <v>0</v>
      </c>
      <c r="Z319" s="110">
        <v>0</v>
      </c>
      <c r="AA319" s="110">
        <v>0</v>
      </c>
      <c r="AB319" s="110">
        <v>0</v>
      </c>
      <c r="AC319" s="110">
        <v>0</v>
      </c>
    </row>
    <row r="320" spans="1:29" ht="36">
      <c r="A320" s="338">
        <v>40075893</v>
      </c>
      <c r="B320" s="323" t="s">
        <v>448</v>
      </c>
      <c r="C320" s="340" t="s">
        <v>25</v>
      </c>
      <c r="D320" s="253" t="s">
        <v>600</v>
      </c>
      <c r="E320" s="218" t="s">
        <v>148</v>
      </c>
      <c r="F320" s="341" t="s">
        <v>613</v>
      </c>
      <c r="G320" s="207" t="s">
        <v>100</v>
      </c>
      <c r="H320" s="323" t="s">
        <v>221</v>
      </c>
      <c r="I320" s="112" t="s">
        <v>451</v>
      </c>
      <c r="J320" s="111">
        <v>2025</v>
      </c>
      <c r="K320" s="112">
        <v>15450</v>
      </c>
      <c r="L320" s="134">
        <v>133333</v>
      </c>
      <c r="M320" s="112" t="s">
        <v>597</v>
      </c>
      <c r="N320" s="206" t="str">
        <f>_xlfn.XLOOKUP(A320,[1]CONSOLIDADO!$G:$G,[1]CONSOLIDADO!$Q:$Q,"")</f>
        <v>EJECUCIÓN</v>
      </c>
      <c r="O320" s="299">
        <v>80000</v>
      </c>
      <c r="P320" s="287">
        <v>80000</v>
      </c>
      <c r="Q320" s="300">
        <v>0</v>
      </c>
      <c r="R320" s="290">
        <v>0</v>
      </c>
      <c r="S320" s="110">
        <v>0</v>
      </c>
      <c r="T320" s="110">
        <v>0</v>
      </c>
      <c r="U320" s="110">
        <v>0</v>
      </c>
      <c r="V320" s="110">
        <v>0</v>
      </c>
      <c r="W320" s="110">
        <v>0</v>
      </c>
      <c r="X320" s="110">
        <v>0</v>
      </c>
      <c r="Y320" s="110">
        <v>0</v>
      </c>
      <c r="Z320" s="110">
        <v>0</v>
      </c>
      <c r="AA320" s="110">
        <v>0</v>
      </c>
      <c r="AB320" s="110">
        <v>0</v>
      </c>
      <c r="AC320" s="110">
        <v>0</v>
      </c>
    </row>
    <row r="321" spans="1:29" ht="36">
      <c r="A321" s="338">
        <v>40075890</v>
      </c>
      <c r="B321" s="323" t="s">
        <v>448</v>
      </c>
      <c r="C321" s="340" t="s">
        <v>25</v>
      </c>
      <c r="D321" s="253" t="s">
        <v>604</v>
      </c>
      <c r="E321" s="218" t="s">
        <v>148</v>
      </c>
      <c r="F321" s="341" t="s">
        <v>614</v>
      </c>
      <c r="G321" s="207" t="s">
        <v>100</v>
      </c>
      <c r="H321" s="323" t="s">
        <v>532</v>
      </c>
      <c r="I321" s="112" t="s">
        <v>451</v>
      </c>
      <c r="J321" s="111">
        <v>2025</v>
      </c>
      <c r="K321" s="112">
        <v>15450</v>
      </c>
      <c r="L321" s="134">
        <v>99994</v>
      </c>
      <c r="M321" s="112" t="s">
        <v>597</v>
      </c>
      <c r="N321" s="206" t="str">
        <f>_xlfn.XLOOKUP(A321,[1]CONSOLIDADO!$G:$G,[1]CONSOLIDADO!$Q:$Q,"")</f>
        <v>EJECUCIÓN</v>
      </c>
      <c r="O321" s="299">
        <v>59997</v>
      </c>
      <c r="P321" s="287">
        <v>59997</v>
      </c>
      <c r="Q321" s="300">
        <v>0</v>
      </c>
      <c r="R321" s="290">
        <v>0</v>
      </c>
      <c r="S321" s="110">
        <v>0</v>
      </c>
      <c r="T321" s="110">
        <v>0</v>
      </c>
      <c r="U321" s="110">
        <v>0</v>
      </c>
      <c r="V321" s="110">
        <v>0</v>
      </c>
      <c r="W321" s="110">
        <v>0</v>
      </c>
      <c r="X321" s="110">
        <v>0</v>
      </c>
      <c r="Y321" s="110">
        <v>0</v>
      </c>
      <c r="Z321" s="110">
        <v>0</v>
      </c>
      <c r="AA321" s="110">
        <v>0</v>
      </c>
      <c r="AB321" s="110">
        <v>0</v>
      </c>
      <c r="AC321" s="110">
        <v>0</v>
      </c>
    </row>
    <row r="322" spans="1:29" ht="36">
      <c r="A322" s="338">
        <v>40075894</v>
      </c>
      <c r="B322" s="323" t="s">
        <v>448</v>
      </c>
      <c r="C322" s="340" t="s">
        <v>27</v>
      </c>
      <c r="D322" s="253" t="s">
        <v>615</v>
      </c>
      <c r="E322" s="218" t="s">
        <v>148</v>
      </c>
      <c r="F322" s="338" t="s">
        <v>616</v>
      </c>
      <c r="G322" s="207" t="s">
        <v>100</v>
      </c>
      <c r="H322" s="323" t="s">
        <v>376</v>
      </c>
      <c r="I322" s="112" t="s">
        <v>451</v>
      </c>
      <c r="J322" s="111">
        <v>2025</v>
      </c>
      <c r="K322" s="112">
        <v>15450</v>
      </c>
      <c r="L322" s="134">
        <v>142016</v>
      </c>
      <c r="M322" s="112" t="s">
        <v>423</v>
      </c>
      <c r="N322" s="206" t="str">
        <f>_xlfn.XLOOKUP(A322,[1]CONSOLIDADO!$G:$G,[1]CONSOLIDADO!$Q:$Q,"")</f>
        <v>CONVENIO EN TRÁMITE</v>
      </c>
      <c r="O322" s="299">
        <v>85210</v>
      </c>
      <c r="P322" s="287">
        <v>85210</v>
      </c>
      <c r="Q322" s="300">
        <v>0</v>
      </c>
      <c r="R322" s="290">
        <v>0</v>
      </c>
      <c r="S322" s="110">
        <v>0</v>
      </c>
      <c r="T322" s="110">
        <v>0</v>
      </c>
      <c r="U322" s="110">
        <v>0</v>
      </c>
      <c r="V322" s="110">
        <v>0</v>
      </c>
      <c r="W322" s="110">
        <v>0</v>
      </c>
      <c r="X322" s="110">
        <v>0</v>
      </c>
      <c r="Y322" s="110">
        <v>0</v>
      </c>
      <c r="Z322" s="110">
        <v>0</v>
      </c>
      <c r="AA322" s="110">
        <v>0</v>
      </c>
      <c r="AB322" s="110">
        <v>0</v>
      </c>
      <c r="AC322" s="110">
        <v>0</v>
      </c>
    </row>
    <row r="323" spans="1:29" ht="36">
      <c r="A323" s="338">
        <v>40075895</v>
      </c>
      <c r="B323" s="323" t="s">
        <v>448</v>
      </c>
      <c r="C323" s="340" t="s">
        <v>25</v>
      </c>
      <c r="D323" s="253" t="s">
        <v>615</v>
      </c>
      <c r="E323" s="218" t="s">
        <v>148</v>
      </c>
      <c r="F323" s="341" t="s">
        <v>617</v>
      </c>
      <c r="G323" s="207" t="s">
        <v>100</v>
      </c>
      <c r="H323" s="323" t="s">
        <v>376</v>
      </c>
      <c r="I323" s="112" t="s">
        <v>451</v>
      </c>
      <c r="J323" s="111">
        <v>2025</v>
      </c>
      <c r="K323" s="112">
        <v>15450</v>
      </c>
      <c r="L323" s="134">
        <v>135000</v>
      </c>
      <c r="M323" s="112" t="s">
        <v>457</v>
      </c>
      <c r="N323" s="206" t="str">
        <f>_xlfn.XLOOKUP(A323,[1]CONSOLIDADO!$G:$G,[1]CONSOLIDADO!$Q:$Q,"")</f>
        <v>EJECUCIÓN</v>
      </c>
      <c r="O323" s="299">
        <v>81000</v>
      </c>
      <c r="P323" s="287">
        <v>81000</v>
      </c>
      <c r="Q323" s="300">
        <v>0</v>
      </c>
      <c r="R323" s="290">
        <v>0</v>
      </c>
      <c r="S323" s="110">
        <v>0</v>
      </c>
      <c r="T323" s="110">
        <v>0</v>
      </c>
      <c r="U323" s="110">
        <v>0</v>
      </c>
      <c r="V323" s="110">
        <v>0</v>
      </c>
      <c r="W323" s="110">
        <v>0</v>
      </c>
      <c r="X323" s="110">
        <v>0</v>
      </c>
      <c r="Y323" s="110">
        <v>0</v>
      </c>
      <c r="Z323" s="110">
        <v>0</v>
      </c>
      <c r="AA323" s="110">
        <v>0</v>
      </c>
      <c r="AB323" s="110">
        <v>0</v>
      </c>
      <c r="AC323" s="110">
        <v>0</v>
      </c>
    </row>
    <row r="324" spans="1:29" ht="36">
      <c r="A324" s="338">
        <v>40075896</v>
      </c>
      <c r="B324" s="323" t="s">
        <v>448</v>
      </c>
      <c r="C324" s="340" t="s">
        <v>25</v>
      </c>
      <c r="D324" s="253" t="s">
        <v>618</v>
      </c>
      <c r="E324" s="218" t="s">
        <v>148</v>
      </c>
      <c r="F324" s="341" t="s">
        <v>619</v>
      </c>
      <c r="G324" s="207" t="s">
        <v>100</v>
      </c>
      <c r="H324" s="323" t="s">
        <v>248</v>
      </c>
      <c r="I324" s="112" t="s">
        <v>451</v>
      </c>
      <c r="J324" s="111">
        <v>2025</v>
      </c>
      <c r="K324" s="112">
        <v>15450</v>
      </c>
      <c r="L324" s="134">
        <v>133333</v>
      </c>
      <c r="M324" s="112" t="s">
        <v>597</v>
      </c>
      <c r="N324" s="206" t="str">
        <f>_xlfn.XLOOKUP(A324,[1]CONSOLIDADO!$G:$G,[1]CONSOLIDADO!$Q:$Q,"")</f>
        <v>EJECUCIÓN</v>
      </c>
      <c r="O324" s="299">
        <v>80000</v>
      </c>
      <c r="P324" s="287">
        <v>80000</v>
      </c>
      <c r="Q324" s="300">
        <v>0</v>
      </c>
      <c r="R324" s="290">
        <v>0</v>
      </c>
      <c r="S324" s="110">
        <v>0</v>
      </c>
      <c r="T324" s="110">
        <v>0</v>
      </c>
      <c r="U324" s="110">
        <v>0</v>
      </c>
      <c r="V324" s="110">
        <v>0</v>
      </c>
      <c r="W324" s="110">
        <v>0</v>
      </c>
      <c r="X324" s="110">
        <v>0</v>
      </c>
      <c r="Y324" s="110">
        <v>0</v>
      </c>
      <c r="Z324" s="110">
        <v>0</v>
      </c>
      <c r="AA324" s="110">
        <v>0</v>
      </c>
      <c r="AB324" s="110">
        <v>0</v>
      </c>
      <c r="AC324" s="110">
        <v>0</v>
      </c>
    </row>
    <row r="325" spans="1:29" ht="48">
      <c r="A325" s="338">
        <v>40075899</v>
      </c>
      <c r="B325" s="323" t="s">
        <v>448</v>
      </c>
      <c r="C325" s="340" t="s">
        <v>25</v>
      </c>
      <c r="D325" s="253" t="s">
        <v>620</v>
      </c>
      <c r="E325" s="218" t="s">
        <v>148</v>
      </c>
      <c r="F325" s="341" t="s">
        <v>621</v>
      </c>
      <c r="G325" s="207" t="s">
        <v>100</v>
      </c>
      <c r="H325" s="323" t="s">
        <v>376</v>
      </c>
      <c r="I325" s="112" t="s">
        <v>451</v>
      </c>
      <c r="J325" s="111">
        <v>2025</v>
      </c>
      <c r="K325" s="112">
        <v>15450</v>
      </c>
      <c r="L325" s="134">
        <v>232335</v>
      </c>
      <c r="M325" s="112" t="s">
        <v>622</v>
      </c>
      <c r="N325" s="206" t="str">
        <f>_xlfn.XLOOKUP(A325,[1]CONSOLIDADO!$G:$G,[1]CONSOLIDADO!$Q:$Q,"")</f>
        <v>EJECUCIÓN</v>
      </c>
      <c r="O325" s="299">
        <v>139401</v>
      </c>
      <c r="P325" s="287">
        <v>139401</v>
      </c>
      <c r="Q325" s="300">
        <v>0</v>
      </c>
      <c r="R325" s="290">
        <v>0</v>
      </c>
      <c r="S325" s="110">
        <v>0</v>
      </c>
      <c r="T325" s="110">
        <v>0</v>
      </c>
      <c r="U325" s="110">
        <v>0</v>
      </c>
      <c r="V325" s="110">
        <v>0</v>
      </c>
      <c r="W325" s="110">
        <v>0</v>
      </c>
      <c r="X325" s="110">
        <v>0</v>
      </c>
      <c r="Y325" s="110">
        <v>0</v>
      </c>
      <c r="Z325" s="110">
        <v>0</v>
      </c>
      <c r="AA325" s="110">
        <v>0</v>
      </c>
      <c r="AB325" s="110">
        <v>0</v>
      </c>
      <c r="AC325" s="110">
        <v>0</v>
      </c>
    </row>
    <row r="326" spans="1:29" ht="48">
      <c r="A326" s="338">
        <v>40075898</v>
      </c>
      <c r="B326" s="323" t="s">
        <v>448</v>
      </c>
      <c r="C326" s="340" t="s">
        <v>25</v>
      </c>
      <c r="D326" s="253" t="s">
        <v>623</v>
      </c>
      <c r="E326" s="218" t="s">
        <v>148</v>
      </c>
      <c r="F326" s="341" t="s">
        <v>624</v>
      </c>
      <c r="G326" s="207" t="s">
        <v>100</v>
      </c>
      <c r="H326" s="323" t="s">
        <v>248</v>
      </c>
      <c r="I326" s="112" t="s">
        <v>451</v>
      </c>
      <c r="J326" s="111">
        <v>2025</v>
      </c>
      <c r="K326" s="112">
        <v>15450</v>
      </c>
      <c r="L326" s="134">
        <v>320000</v>
      </c>
      <c r="M326" s="112" t="s">
        <v>455</v>
      </c>
      <c r="N326" s="206" t="s">
        <v>272</v>
      </c>
      <c r="O326" s="299">
        <v>192000</v>
      </c>
      <c r="P326" s="287">
        <v>256000</v>
      </c>
      <c r="Q326" s="300">
        <v>0</v>
      </c>
      <c r="R326" s="290">
        <v>0</v>
      </c>
      <c r="S326" s="110">
        <v>0</v>
      </c>
      <c r="T326" s="110">
        <v>0</v>
      </c>
      <c r="U326" s="110">
        <v>0</v>
      </c>
      <c r="V326" s="110">
        <v>0</v>
      </c>
      <c r="W326" s="110">
        <v>0</v>
      </c>
      <c r="X326" s="110">
        <v>0</v>
      </c>
      <c r="Y326" s="110">
        <v>0</v>
      </c>
      <c r="Z326" s="110">
        <v>0</v>
      </c>
      <c r="AA326" s="110">
        <v>0</v>
      </c>
      <c r="AB326" s="110">
        <v>0</v>
      </c>
      <c r="AC326" s="110">
        <v>0</v>
      </c>
    </row>
    <row r="327" spans="1:29" ht="24">
      <c r="A327" s="338">
        <v>40075900</v>
      </c>
      <c r="B327" s="323" t="s">
        <v>448</v>
      </c>
      <c r="C327" s="340" t="s">
        <v>25</v>
      </c>
      <c r="D327" s="253" t="s">
        <v>625</v>
      </c>
      <c r="E327" s="218" t="s">
        <v>148</v>
      </c>
      <c r="F327" s="341" t="s">
        <v>626</v>
      </c>
      <c r="G327" s="207" t="s">
        <v>100</v>
      </c>
      <c r="H327" s="323" t="s">
        <v>154</v>
      </c>
      <c r="I327" s="112" t="s">
        <v>451</v>
      </c>
      <c r="J327" s="111">
        <v>2025</v>
      </c>
      <c r="K327" s="112">
        <v>15450</v>
      </c>
      <c r="L327" s="134">
        <v>335000</v>
      </c>
      <c r="M327" s="112" t="s">
        <v>627</v>
      </c>
      <c r="N327" s="206" t="str">
        <f>_xlfn.XLOOKUP(A327,[1]CONSOLIDADO!$G:$G,[1]CONSOLIDADO!$Q:$Q,"")</f>
        <v>EJECUCIÓN</v>
      </c>
      <c r="O327" s="299">
        <v>201000</v>
      </c>
      <c r="P327" s="287">
        <v>201000</v>
      </c>
      <c r="Q327" s="300">
        <v>0</v>
      </c>
      <c r="R327" s="290">
        <v>0</v>
      </c>
      <c r="S327" s="110">
        <v>0</v>
      </c>
      <c r="T327" s="110">
        <v>0</v>
      </c>
      <c r="U327" s="110">
        <v>0</v>
      </c>
      <c r="V327" s="110">
        <v>0</v>
      </c>
      <c r="W327" s="110">
        <v>0</v>
      </c>
      <c r="X327" s="110">
        <v>0</v>
      </c>
      <c r="Y327" s="110">
        <v>0</v>
      </c>
      <c r="Z327" s="110">
        <v>0</v>
      </c>
      <c r="AA327" s="110">
        <v>0</v>
      </c>
      <c r="AB327" s="110">
        <v>0</v>
      </c>
      <c r="AC327" s="110">
        <v>0</v>
      </c>
    </row>
    <row r="328" spans="1:29" ht="36">
      <c r="A328" s="338">
        <v>40075901</v>
      </c>
      <c r="B328" s="323" t="s">
        <v>448</v>
      </c>
      <c r="C328" s="340" t="s">
        <v>25</v>
      </c>
      <c r="D328" s="253" t="s">
        <v>628</v>
      </c>
      <c r="E328" s="218" t="s">
        <v>148</v>
      </c>
      <c r="F328" s="341" t="s">
        <v>629</v>
      </c>
      <c r="G328" s="207" t="s">
        <v>100</v>
      </c>
      <c r="H328" s="323" t="s">
        <v>248</v>
      </c>
      <c r="I328" s="112" t="s">
        <v>451</v>
      </c>
      <c r="J328" s="111">
        <v>2025</v>
      </c>
      <c r="K328" s="112">
        <v>15450</v>
      </c>
      <c r="L328" s="134">
        <v>134133</v>
      </c>
      <c r="M328" s="112" t="s">
        <v>457</v>
      </c>
      <c r="N328" s="206" t="str">
        <f>_xlfn.XLOOKUP(A328,[1]CONSOLIDADO!$G:$G,[1]CONSOLIDADO!$Q:$Q,"")</f>
        <v>EJECUCIÓN</v>
      </c>
      <c r="O328" s="299">
        <v>80480</v>
      </c>
      <c r="P328" s="287">
        <v>80480</v>
      </c>
      <c r="Q328" s="300">
        <v>0</v>
      </c>
      <c r="R328" s="290">
        <v>0</v>
      </c>
      <c r="S328" s="110">
        <v>0</v>
      </c>
      <c r="T328" s="110">
        <v>0</v>
      </c>
      <c r="U328" s="110">
        <v>0</v>
      </c>
      <c r="V328" s="110">
        <v>0</v>
      </c>
      <c r="W328" s="110">
        <v>0</v>
      </c>
      <c r="X328" s="110">
        <v>0</v>
      </c>
      <c r="Y328" s="110">
        <v>0</v>
      </c>
      <c r="Z328" s="110">
        <v>0</v>
      </c>
      <c r="AA328" s="110">
        <v>0</v>
      </c>
      <c r="AB328" s="110">
        <v>0</v>
      </c>
      <c r="AC328" s="110">
        <v>0</v>
      </c>
    </row>
    <row r="329" spans="1:29" ht="36">
      <c r="A329" s="338">
        <v>40075903</v>
      </c>
      <c r="B329" s="323" t="s">
        <v>448</v>
      </c>
      <c r="C329" s="340" t="s">
        <v>25</v>
      </c>
      <c r="D329" s="253" t="s">
        <v>630</v>
      </c>
      <c r="E329" s="218" t="s">
        <v>148</v>
      </c>
      <c r="F329" s="341" t="s">
        <v>631</v>
      </c>
      <c r="G329" s="207" t="s">
        <v>100</v>
      </c>
      <c r="H329" s="323" t="s">
        <v>248</v>
      </c>
      <c r="I329" s="112" t="s">
        <v>451</v>
      </c>
      <c r="J329" s="111">
        <v>2025</v>
      </c>
      <c r="K329" s="112">
        <v>15450</v>
      </c>
      <c r="L329" s="134">
        <v>105567</v>
      </c>
      <c r="M329" s="112" t="s">
        <v>632</v>
      </c>
      <c r="N329" s="206" t="str">
        <f>_xlfn.XLOOKUP(A329,[1]CONSOLIDADO!$G:$G,[1]CONSOLIDADO!$Q:$Q,"")</f>
        <v>EJECUCIÓN</v>
      </c>
      <c r="O329" s="299">
        <v>63340</v>
      </c>
      <c r="P329" s="287">
        <v>63340</v>
      </c>
      <c r="Q329" s="300">
        <v>0</v>
      </c>
      <c r="R329" s="290">
        <v>0</v>
      </c>
      <c r="S329" s="110">
        <v>0</v>
      </c>
      <c r="T329" s="110">
        <v>0</v>
      </c>
      <c r="U329" s="110">
        <v>0</v>
      </c>
      <c r="V329" s="110">
        <v>0</v>
      </c>
      <c r="W329" s="110">
        <v>0</v>
      </c>
      <c r="X329" s="110">
        <v>0</v>
      </c>
      <c r="Y329" s="110">
        <v>0</v>
      </c>
      <c r="Z329" s="110">
        <v>0</v>
      </c>
      <c r="AA329" s="110">
        <v>0</v>
      </c>
      <c r="AB329" s="110">
        <v>0</v>
      </c>
      <c r="AC329" s="110">
        <v>0</v>
      </c>
    </row>
    <row r="330" spans="1:29" ht="36">
      <c r="A330" s="338">
        <v>40075904</v>
      </c>
      <c r="B330" s="323" t="s">
        <v>448</v>
      </c>
      <c r="C330" s="340" t="s">
        <v>27</v>
      </c>
      <c r="D330" s="253" t="s">
        <v>618</v>
      </c>
      <c r="E330" s="218" t="s">
        <v>148</v>
      </c>
      <c r="F330" s="341" t="s">
        <v>633</v>
      </c>
      <c r="G330" s="207" t="s">
        <v>100</v>
      </c>
      <c r="H330" s="323" t="s">
        <v>376</v>
      </c>
      <c r="I330" s="112"/>
      <c r="J330" s="111">
        <v>2025</v>
      </c>
      <c r="K330" s="112">
        <v>15450</v>
      </c>
      <c r="L330" s="134">
        <v>29032</v>
      </c>
      <c r="M330" s="112" t="s">
        <v>634</v>
      </c>
      <c r="N330" s="206" t="s">
        <v>272</v>
      </c>
      <c r="O330" s="299">
        <v>17419</v>
      </c>
      <c r="P330" s="287">
        <v>17419</v>
      </c>
      <c r="Q330" s="300">
        <v>0</v>
      </c>
      <c r="R330" s="290">
        <v>0</v>
      </c>
      <c r="S330" s="110">
        <v>0</v>
      </c>
      <c r="T330" s="110">
        <v>0</v>
      </c>
      <c r="U330" s="110">
        <v>0</v>
      </c>
      <c r="V330" s="110">
        <v>0</v>
      </c>
      <c r="W330" s="110">
        <v>0</v>
      </c>
      <c r="X330" s="110">
        <v>0</v>
      </c>
      <c r="Y330" s="110">
        <v>0</v>
      </c>
      <c r="Z330" s="110">
        <v>0</v>
      </c>
      <c r="AA330" s="110">
        <v>0</v>
      </c>
      <c r="AB330" s="110">
        <v>0</v>
      </c>
      <c r="AC330" s="110">
        <v>0</v>
      </c>
    </row>
    <row r="331" spans="1:29" ht="36">
      <c r="A331" s="338">
        <v>40054753</v>
      </c>
      <c r="B331" s="323" t="s">
        <v>448</v>
      </c>
      <c r="C331" s="340" t="s">
        <v>27</v>
      </c>
      <c r="D331" s="253"/>
      <c r="E331" s="218" t="s">
        <v>148</v>
      </c>
      <c r="F331" s="341" t="s">
        <v>635</v>
      </c>
      <c r="G331" s="207" t="s">
        <v>100</v>
      </c>
      <c r="H331" s="323" t="s">
        <v>154</v>
      </c>
      <c r="I331" s="112"/>
      <c r="J331" s="111">
        <v>2025</v>
      </c>
      <c r="K331" s="112">
        <v>15486</v>
      </c>
      <c r="L331" s="134">
        <v>1600000</v>
      </c>
      <c r="M331" s="112" t="s">
        <v>466</v>
      </c>
      <c r="N331" s="206" t="s">
        <v>272</v>
      </c>
      <c r="O331" s="299">
        <v>0</v>
      </c>
      <c r="P331" s="287">
        <v>400000</v>
      </c>
      <c r="Q331" s="300">
        <v>0</v>
      </c>
      <c r="R331" s="290">
        <v>0</v>
      </c>
      <c r="S331" s="110">
        <v>0</v>
      </c>
      <c r="T331" s="110">
        <v>0</v>
      </c>
      <c r="U331" s="110">
        <v>0</v>
      </c>
      <c r="V331" s="110">
        <v>0</v>
      </c>
      <c r="W331" s="110">
        <v>0</v>
      </c>
      <c r="X331" s="110">
        <v>0</v>
      </c>
      <c r="Y331" s="110">
        <v>0</v>
      </c>
      <c r="Z331" s="110">
        <v>0</v>
      </c>
      <c r="AA331" s="110">
        <v>0</v>
      </c>
      <c r="AB331" s="110">
        <v>0</v>
      </c>
      <c r="AC331" s="110">
        <v>0</v>
      </c>
    </row>
    <row r="332" spans="1:29" ht="36">
      <c r="A332" s="338">
        <v>40074711</v>
      </c>
      <c r="B332" s="323" t="s">
        <v>448</v>
      </c>
      <c r="C332" s="340" t="s">
        <v>25</v>
      </c>
      <c r="D332" s="253" t="s">
        <v>219</v>
      </c>
      <c r="E332" s="218" t="s">
        <v>148</v>
      </c>
      <c r="F332" s="338" t="s">
        <v>636</v>
      </c>
      <c r="G332" s="207" t="s">
        <v>100</v>
      </c>
      <c r="H332" s="323" t="s">
        <v>225</v>
      </c>
      <c r="I332" s="112"/>
      <c r="J332" s="111">
        <v>2025</v>
      </c>
      <c r="K332" s="112">
        <v>15580</v>
      </c>
      <c r="L332" s="134">
        <v>1397306</v>
      </c>
      <c r="M332" s="112" t="s">
        <v>570</v>
      </c>
      <c r="N332" s="206" t="str">
        <f>_xlfn.XLOOKUP(A332,[1]CONSOLIDADO!$G:$G,[1]CONSOLIDADO!$Q:$Q,"")</f>
        <v>CONVENIO EN TRÁMITE</v>
      </c>
      <c r="O332" s="299">
        <v>249738</v>
      </c>
      <c r="P332" s="287">
        <v>124500</v>
      </c>
      <c r="Q332" s="300">
        <v>0</v>
      </c>
      <c r="R332" s="290">
        <v>0</v>
      </c>
      <c r="S332" s="110">
        <v>0</v>
      </c>
      <c r="T332" s="110">
        <v>0</v>
      </c>
      <c r="U332" s="110">
        <v>0</v>
      </c>
      <c r="V332" s="110">
        <v>0</v>
      </c>
      <c r="W332" s="110">
        <v>0</v>
      </c>
      <c r="X332" s="110">
        <v>0</v>
      </c>
      <c r="Y332" s="110">
        <v>0</v>
      </c>
      <c r="Z332" s="110">
        <v>0</v>
      </c>
      <c r="AA332" s="110">
        <v>0</v>
      </c>
      <c r="AB332" s="110">
        <v>0</v>
      </c>
      <c r="AC332" s="110">
        <v>0</v>
      </c>
    </row>
    <row r="333" spans="1:29" ht="24">
      <c r="A333" s="338">
        <v>40047608</v>
      </c>
      <c r="B333" s="323" t="s">
        <v>448</v>
      </c>
      <c r="C333" s="340" t="s">
        <v>27</v>
      </c>
      <c r="D333" s="253"/>
      <c r="E333" s="218" t="s">
        <v>148</v>
      </c>
      <c r="F333" s="341" t="s">
        <v>637</v>
      </c>
      <c r="G333" s="207" t="s">
        <v>100</v>
      </c>
      <c r="H333" s="323" t="s">
        <v>532</v>
      </c>
      <c r="I333" s="112"/>
      <c r="J333" s="111">
        <v>2022</v>
      </c>
      <c r="K333" s="112">
        <v>12705</v>
      </c>
      <c r="L333" s="134">
        <v>199460</v>
      </c>
      <c r="M333" s="112"/>
      <c r="N333" s="206" t="str">
        <f>_xlfn.XLOOKUP(A333,[1]CONSOLIDADO!$G:$G,[1]CONSOLIDADO!$Q:$Q,"")</f>
        <v>FORMULACIÓN DIFOI</v>
      </c>
      <c r="O333" s="299">
        <v>0</v>
      </c>
      <c r="P333" s="287">
        <v>0</v>
      </c>
      <c r="Q333" s="300">
        <v>0</v>
      </c>
      <c r="R333" s="290">
        <v>0</v>
      </c>
      <c r="S333" s="110">
        <v>0</v>
      </c>
      <c r="T333" s="110">
        <v>0</v>
      </c>
      <c r="U333" s="110">
        <v>0</v>
      </c>
      <c r="V333" s="110">
        <v>0</v>
      </c>
      <c r="W333" s="110">
        <v>0</v>
      </c>
      <c r="X333" s="110">
        <v>0</v>
      </c>
      <c r="Y333" s="110">
        <v>0</v>
      </c>
      <c r="Z333" s="110">
        <v>0</v>
      </c>
      <c r="AA333" s="110">
        <v>0</v>
      </c>
      <c r="AB333" s="110">
        <v>0</v>
      </c>
      <c r="AC333" s="110">
        <v>0</v>
      </c>
    </row>
    <row r="334" spans="1:29" ht="24">
      <c r="A334" s="338">
        <v>40014531</v>
      </c>
      <c r="B334" s="323" t="s">
        <v>448</v>
      </c>
      <c r="C334" s="340"/>
      <c r="D334" s="253"/>
      <c r="E334" s="218" t="s">
        <v>148</v>
      </c>
      <c r="F334" s="341" t="s">
        <v>638</v>
      </c>
      <c r="G334" s="207" t="s">
        <v>100</v>
      </c>
      <c r="H334" s="323" t="s">
        <v>154</v>
      </c>
      <c r="I334" s="112"/>
      <c r="J334" s="111"/>
      <c r="K334" s="112">
        <v>0</v>
      </c>
      <c r="L334" s="134">
        <v>299999</v>
      </c>
      <c r="M334" s="112" t="s">
        <v>526</v>
      </c>
      <c r="N334" s="206" t="s">
        <v>169</v>
      </c>
      <c r="O334" s="299">
        <v>0</v>
      </c>
      <c r="P334" s="287">
        <v>0</v>
      </c>
      <c r="Q334" s="300">
        <v>0</v>
      </c>
      <c r="R334" s="290">
        <v>0</v>
      </c>
      <c r="S334" s="110">
        <v>0</v>
      </c>
      <c r="T334" s="110">
        <v>0</v>
      </c>
      <c r="U334" s="110">
        <v>0</v>
      </c>
      <c r="V334" s="110">
        <v>0</v>
      </c>
      <c r="W334" s="110">
        <v>0</v>
      </c>
      <c r="X334" s="110">
        <v>0</v>
      </c>
      <c r="Y334" s="110">
        <v>0</v>
      </c>
      <c r="Z334" s="110">
        <v>0</v>
      </c>
      <c r="AA334" s="110">
        <v>0</v>
      </c>
      <c r="AB334" s="110">
        <v>0</v>
      </c>
      <c r="AC334" s="110">
        <v>0</v>
      </c>
    </row>
    <row r="335" spans="1:29" ht="24">
      <c r="A335" s="338">
        <v>40077283</v>
      </c>
      <c r="B335" s="323" t="s">
        <v>448</v>
      </c>
      <c r="C335" s="340" t="s">
        <v>25</v>
      </c>
      <c r="D335" s="253" t="s">
        <v>219</v>
      </c>
      <c r="E335" s="218" t="s">
        <v>148</v>
      </c>
      <c r="F335" s="341" t="s">
        <v>639</v>
      </c>
      <c r="G335" s="207" t="s">
        <v>100</v>
      </c>
      <c r="H335" s="323" t="s">
        <v>225</v>
      </c>
      <c r="I335" s="112" t="s">
        <v>151</v>
      </c>
      <c r="J335" s="111">
        <v>2026</v>
      </c>
      <c r="K335" s="112">
        <v>15826</v>
      </c>
      <c r="L335" s="134">
        <v>1117335</v>
      </c>
      <c r="M335" s="112" t="s">
        <v>570</v>
      </c>
      <c r="N335" s="206" t="s">
        <v>169</v>
      </c>
      <c r="O335" s="299">
        <v>0</v>
      </c>
      <c r="P335" s="287">
        <v>124500</v>
      </c>
      <c r="Q335" s="300">
        <v>0</v>
      </c>
      <c r="R335" s="290">
        <v>0</v>
      </c>
      <c r="S335" s="110">
        <v>0</v>
      </c>
      <c r="T335" s="110">
        <v>0</v>
      </c>
      <c r="U335" s="110">
        <v>0</v>
      </c>
      <c r="V335" s="110">
        <v>0</v>
      </c>
      <c r="W335" s="110">
        <v>0</v>
      </c>
      <c r="X335" s="110">
        <v>0</v>
      </c>
      <c r="Y335" s="110">
        <v>0</v>
      </c>
      <c r="Z335" s="110">
        <v>0</v>
      </c>
      <c r="AA335" s="110">
        <v>0</v>
      </c>
      <c r="AB335" s="110">
        <v>0</v>
      </c>
      <c r="AC335" s="110">
        <v>0</v>
      </c>
    </row>
    <row r="336" spans="1:29" ht="36">
      <c r="A336" s="338">
        <v>40077552</v>
      </c>
      <c r="B336" s="323" t="s">
        <v>448</v>
      </c>
      <c r="C336" s="340" t="s">
        <v>27</v>
      </c>
      <c r="D336" s="253"/>
      <c r="E336" s="218" t="s">
        <v>148</v>
      </c>
      <c r="F336" s="341" t="s">
        <v>640</v>
      </c>
      <c r="G336" s="207" t="s">
        <v>100</v>
      </c>
      <c r="H336" s="323" t="s">
        <v>248</v>
      </c>
      <c r="I336" s="112" t="s">
        <v>451</v>
      </c>
      <c r="J336" s="111">
        <v>2025</v>
      </c>
      <c r="K336" s="112">
        <v>15762</v>
      </c>
      <c r="L336" s="134">
        <v>331300</v>
      </c>
      <c r="M336" s="112" t="s">
        <v>641</v>
      </c>
      <c r="N336" s="206" t="s">
        <v>169</v>
      </c>
      <c r="O336" s="299">
        <v>0</v>
      </c>
      <c r="P336" s="287">
        <v>331300</v>
      </c>
      <c r="Q336" s="300">
        <v>0</v>
      </c>
      <c r="R336" s="290">
        <v>0</v>
      </c>
      <c r="S336" s="110">
        <v>0</v>
      </c>
      <c r="T336" s="110">
        <v>0</v>
      </c>
      <c r="U336" s="110">
        <v>0</v>
      </c>
      <c r="V336" s="110">
        <v>0</v>
      </c>
      <c r="W336" s="110">
        <v>0</v>
      </c>
      <c r="X336" s="110">
        <v>0</v>
      </c>
      <c r="Y336" s="110">
        <v>0</v>
      </c>
      <c r="Z336" s="110">
        <v>0</v>
      </c>
      <c r="AA336" s="110">
        <v>0</v>
      </c>
      <c r="AB336" s="110">
        <v>0</v>
      </c>
      <c r="AC336" s="110">
        <v>0</v>
      </c>
    </row>
    <row r="337" spans="1:29" ht="36">
      <c r="A337" s="338">
        <v>40070679</v>
      </c>
      <c r="B337" s="323" t="s">
        <v>218</v>
      </c>
      <c r="C337" s="340" t="s">
        <v>27</v>
      </c>
      <c r="D337" s="253"/>
      <c r="E337" s="218" t="s">
        <v>148</v>
      </c>
      <c r="F337" s="341" t="s">
        <v>642</v>
      </c>
      <c r="G337" s="207" t="s">
        <v>97</v>
      </c>
      <c r="H337" s="323" t="s">
        <v>643</v>
      </c>
      <c r="I337" s="112" t="s">
        <v>151</v>
      </c>
      <c r="J337" s="111">
        <v>2026</v>
      </c>
      <c r="K337" s="112">
        <v>15934</v>
      </c>
      <c r="L337" s="344">
        <v>109825</v>
      </c>
      <c r="M337" s="112" t="s">
        <v>644</v>
      </c>
      <c r="N337" s="206" t="s">
        <v>169</v>
      </c>
      <c r="O337" s="299">
        <v>0</v>
      </c>
      <c r="P337" s="287">
        <v>0</v>
      </c>
      <c r="Q337" s="300">
        <v>0</v>
      </c>
      <c r="R337" s="290">
        <v>0</v>
      </c>
      <c r="S337" s="110">
        <v>0</v>
      </c>
      <c r="T337" s="110">
        <v>0</v>
      </c>
      <c r="U337" s="110">
        <v>0</v>
      </c>
      <c r="V337" s="110">
        <v>0</v>
      </c>
      <c r="W337" s="110">
        <v>0</v>
      </c>
      <c r="X337" s="110">
        <v>0</v>
      </c>
      <c r="Y337" s="110">
        <v>0</v>
      </c>
      <c r="Z337" s="110">
        <v>0</v>
      </c>
      <c r="AA337" s="110">
        <v>0</v>
      </c>
      <c r="AB337" s="110">
        <v>0</v>
      </c>
      <c r="AC337" s="110">
        <v>0</v>
      </c>
    </row>
    <row r="338" spans="1:29" ht="24">
      <c r="A338" s="338" t="s">
        <v>645</v>
      </c>
      <c r="B338" s="323" t="s">
        <v>448</v>
      </c>
      <c r="C338" s="340" t="s">
        <v>25</v>
      </c>
      <c r="D338" s="253"/>
      <c r="E338" s="218"/>
      <c r="F338" s="341" t="s">
        <v>646</v>
      </c>
      <c r="G338" s="207"/>
      <c r="H338" s="323"/>
      <c r="I338" s="112"/>
      <c r="J338" s="111"/>
      <c r="K338" s="112"/>
      <c r="L338" s="134"/>
      <c r="M338" s="112" t="s">
        <v>570</v>
      </c>
      <c r="N338" s="206"/>
      <c r="O338" s="299">
        <v>1000</v>
      </c>
      <c r="P338" s="287">
        <v>0</v>
      </c>
      <c r="Q338" s="300">
        <v>0</v>
      </c>
      <c r="R338" s="290">
        <v>0</v>
      </c>
      <c r="S338" s="110">
        <v>0</v>
      </c>
      <c r="T338" s="110">
        <v>0</v>
      </c>
      <c r="U338" s="110">
        <v>0</v>
      </c>
      <c r="V338" s="110">
        <v>0</v>
      </c>
      <c r="W338" s="110">
        <v>0</v>
      </c>
      <c r="X338" s="110">
        <v>0</v>
      </c>
      <c r="Y338" s="110">
        <v>0</v>
      </c>
      <c r="Z338" s="110">
        <v>0</v>
      </c>
      <c r="AA338" s="110">
        <v>0</v>
      </c>
      <c r="AB338" s="110">
        <v>0</v>
      </c>
      <c r="AC338" s="110">
        <v>0</v>
      </c>
    </row>
    <row r="339" spans="1:29" ht="24">
      <c r="A339" s="338">
        <v>3303998</v>
      </c>
      <c r="B339" s="323" t="s">
        <v>448</v>
      </c>
      <c r="C339" s="340" t="s">
        <v>27</v>
      </c>
      <c r="D339" s="342"/>
      <c r="E339" s="253" t="str">
        <f t="shared" ref="E339:E340" si="1">MID(B339,11,2)</f>
        <v/>
      </c>
      <c r="F339" s="343" t="s">
        <v>647</v>
      </c>
      <c r="G339" s="207"/>
      <c r="H339" s="323"/>
      <c r="I339" s="112"/>
      <c r="J339" s="111"/>
      <c r="K339" s="112" t="s">
        <v>217</v>
      </c>
      <c r="L339" s="134">
        <v>9611549</v>
      </c>
      <c r="M339" s="112" t="s">
        <v>217</v>
      </c>
      <c r="N339" s="206"/>
      <c r="O339" s="299">
        <v>9611549</v>
      </c>
      <c r="P339" s="287">
        <v>9611549</v>
      </c>
      <c r="Q339" s="300">
        <v>0</v>
      </c>
      <c r="R339" s="290">
        <v>0</v>
      </c>
      <c r="S339" s="110">
        <v>0</v>
      </c>
      <c r="T339" s="110">
        <v>0</v>
      </c>
      <c r="U339" s="110">
        <v>0</v>
      </c>
      <c r="V339" s="110">
        <v>0</v>
      </c>
      <c r="W339" s="110">
        <v>0</v>
      </c>
      <c r="X339" s="110">
        <v>0</v>
      </c>
      <c r="Y339" s="110">
        <v>0</v>
      </c>
      <c r="Z339" s="110">
        <v>0</v>
      </c>
      <c r="AA339" s="110">
        <v>0</v>
      </c>
      <c r="AB339" s="110">
        <v>0</v>
      </c>
      <c r="AC339" s="110">
        <v>0</v>
      </c>
    </row>
    <row r="340" spans="1:29" ht="12.75" thickBot="1">
      <c r="A340" s="338"/>
      <c r="B340" s="323" t="s">
        <v>648</v>
      </c>
      <c r="C340" s="340" t="s">
        <v>42</v>
      </c>
      <c r="D340" s="342"/>
      <c r="E340" s="328" t="str">
        <f t="shared" si="1"/>
        <v/>
      </c>
      <c r="F340" s="341" t="s">
        <v>649</v>
      </c>
      <c r="G340" s="207" t="s">
        <v>217</v>
      </c>
      <c r="H340" s="323"/>
      <c r="I340" s="112"/>
      <c r="J340" s="111" t="s">
        <v>217</v>
      </c>
      <c r="K340" s="112">
        <v>0</v>
      </c>
      <c r="L340" s="134"/>
      <c r="M340" s="112" t="s">
        <v>208</v>
      </c>
      <c r="N340" s="206" t="s">
        <v>217</v>
      </c>
      <c r="O340" s="303">
        <v>0</v>
      </c>
      <c r="P340" s="304">
        <v>0</v>
      </c>
      <c r="Q340" s="305">
        <f t="shared" ref="Q340" si="2">SUM(R340:AC340)</f>
        <v>13763115.021</v>
      </c>
      <c r="R340" s="290">
        <v>13763115.021</v>
      </c>
      <c r="S340" s="110">
        <v>0</v>
      </c>
      <c r="T340" s="110">
        <v>0</v>
      </c>
      <c r="U340" s="110">
        <v>0</v>
      </c>
      <c r="V340" s="110">
        <v>0</v>
      </c>
      <c r="W340" s="110">
        <v>0</v>
      </c>
      <c r="X340" s="110">
        <v>0</v>
      </c>
      <c r="Y340" s="110">
        <v>0</v>
      </c>
      <c r="Z340" s="110">
        <v>0</v>
      </c>
      <c r="AA340" s="110">
        <v>0</v>
      </c>
      <c r="AB340" s="110">
        <v>0</v>
      </c>
      <c r="AC340" s="110">
        <v>0</v>
      </c>
    </row>
    <row r="341" spans="1:29">
      <c r="P341" s="130"/>
    </row>
    <row r="342" spans="1:29">
      <c r="P342" s="130"/>
    </row>
    <row r="343" spans="1:29">
      <c r="P343" s="130"/>
    </row>
    <row r="344" spans="1:29">
      <c r="P344" s="130"/>
    </row>
    <row r="345" spans="1:29">
      <c r="P345" s="130"/>
    </row>
    <row r="346" spans="1:29">
      <c r="P346" s="130"/>
    </row>
    <row r="347" spans="1:29">
      <c r="P347" s="130"/>
    </row>
    <row r="348" spans="1:29">
      <c r="P348" s="130"/>
    </row>
    <row r="349" spans="1:29">
      <c r="M349" s="6" t="s">
        <v>133</v>
      </c>
      <c r="P349" s="130"/>
    </row>
    <row r="350" spans="1:29">
      <c r="P350" s="130"/>
    </row>
    <row r="351" spans="1:29">
      <c r="P351" s="130"/>
    </row>
    <row r="352" spans="1:29">
      <c r="P352" s="130"/>
    </row>
    <row r="353" spans="16:16">
      <c r="P353" s="130"/>
    </row>
    <row r="354" spans="16:16">
      <c r="P354" s="130"/>
    </row>
    <row r="355" spans="16:16">
      <c r="P355" s="130"/>
    </row>
    <row r="356" spans="16:16">
      <c r="P356" s="130"/>
    </row>
    <row r="357" spans="16:16">
      <c r="P357" s="130"/>
    </row>
    <row r="358" spans="16:16">
      <c r="P358" s="130"/>
    </row>
    <row r="359" spans="16:16">
      <c r="P359" s="130"/>
    </row>
    <row r="360" spans="16:16">
      <c r="P360" s="130"/>
    </row>
    <row r="361" spans="16:16">
      <c r="P361" s="130"/>
    </row>
    <row r="362" spans="16:16">
      <c r="P362" s="130"/>
    </row>
    <row r="363" spans="16:16">
      <c r="P363" s="130"/>
    </row>
    <row r="364" spans="16:16">
      <c r="P364" s="130"/>
    </row>
    <row r="365" spans="16:16">
      <c r="P365" s="130"/>
    </row>
    <row r="366" spans="16:16">
      <c r="P366" s="130"/>
    </row>
    <row r="367" spans="16:16">
      <c r="P367" s="130"/>
    </row>
    <row r="368" spans="16:16">
      <c r="P368" s="130"/>
    </row>
    <row r="369" spans="16:16">
      <c r="P369" s="130"/>
    </row>
    <row r="370" spans="16:16">
      <c r="P370" s="130"/>
    </row>
    <row r="371" spans="16:16">
      <c r="P371" s="130"/>
    </row>
    <row r="372" spans="16:16">
      <c r="P372" s="130"/>
    </row>
    <row r="373" spans="16:16">
      <c r="P373" s="130"/>
    </row>
    <row r="374" spans="16:16">
      <c r="P374" s="130"/>
    </row>
    <row r="375" spans="16:16">
      <c r="P375" s="130"/>
    </row>
    <row r="376" spans="16:16">
      <c r="P376" s="130"/>
    </row>
    <row r="377" spans="16:16">
      <c r="P377" s="130"/>
    </row>
    <row r="378" spans="16:16">
      <c r="P378" s="130"/>
    </row>
    <row r="379" spans="16:16">
      <c r="P379" s="130"/>
    </row>
    <row r="380" spans="16:16">
      <c r="P380" s="130"/>
    </row>
    <row r="381" spans="16:16">
      <c r="P381" s="130"/>
    </row>
    <row r="382" spans="16:16">
      <c r="P382" s="130"/>
    </row>
    <row r="383" spans="16:16">
      <c r="P383" s="130"/>
    </row>
    <row r="384" spans="16:16">
      <c r="P384" s="130"/>
    </row>
    <row r="385" spans="16:16">
      <c r="P385" s="130"/>
    </row>
    <row r="386" spans="16:16">
      <c r="P386" s="130"/>
    </row>
    <row r="387" spans="16:16">
      <c r="P387" s="130"/>
    </row>
    <row r="388" spans="16:16">
      <c r="P388" s="130"/>
    </row>
    <row r="389" spans="16:16">
      <c r="P389" s="130"/>
    </row>
    <row r="390" spans="16:16">
      <c r="P390" s="130"/>
    </row>
    <row r="391" spans="16:16">
      <c r="P391" s="130"/>
    </row>
    <row r="392" spans="16:16">
      <c r="P392" s="130"/>
    </row>
    <row r="393" spans="16:16">
      <c r="P393" s="130"/>
    </row>
    <row r="394" spans="16:16">
      <c r="P394" s="130"/>
    </row>
    <row r="395" spans="16:16">
      <c r="P395" s="130"/>
    </row>
    <row r="396" spans="16:16">
      <c r="P396" s="130"/>
    </row>
    <row r="397" spans="16:16">
      <c r="P397" s="130"/>
    </row>
    <row r="398" spans="16:16">
      <c r="P398" s="130"/>
    </row>
    <row r="399" spans="16:16">
      <c r="P399" s="130"/>
    </row>
    <row r="400" spans="16:16">
      <c r="P400" s="130"/>
    </row>
    <row r="401" spans="16:16">
      <c r="P401" s="130"/>
    </row>
    <row r="402" spans="16:16">
      <c r="P402" s="130"/>
    </row>
    <row r="403" spans="16:16">
      <c r="P403" s="130"/>
    </row>
    <row r="404" spans="16:16">
      <c r="P404" s="130"/>
    </row>
    <row r="405" spans="16:16">
      <c r="P405" s="130"/>
    </row>
    <row r="406" spans="16:16">
      <c r="P406" s="130"/>
    </row>
    <row r="407" spans="16:16">
      <c r="P407" s="130"/>
    </row>
    <row r="408" spans="16:16">
      <c r="P408" s="130"/>
    </row>
    <row r="409" spans="16:16">
      <c r="P409" s="130"/>
    </row>
    <row r="410" spans="16:16">
      <c r="P410" s="130"/>
    </row>
    <row r="411" spans="16:16">
      <c r="P411" s="130"/>
    </row>
    <row r="412" spans="16:16">
      <c r="P412" s="130"/>
    </row>
    <row r="413" spans="16:16">
      <c r="P413" s="130"/>
    </row>
    <row r="414" spans="16:16">
      <c r="P414" s="130"/>
    </row>
    <row r="415" spans="16:16">
      <c r="P415" s="130"/>
    </row>
    <row r="416" spans="16:16">
      <c r="P416" s="130"/>
    </row>
    <row r="417" spans="16:16">
      <c r="P417" s="130"/>
    </row>
    <row r="418" spans="16:16">
      <c r="P418" s="130"/>
    </row>
    <row r="419" spans="16:16">
      <c r="P419" s="130"/>
    </row>
    <row r="420" spans="16:16">
      <c r="P420" s="130"/>
    </row>
    <row r="421" spans="16:16">
      <c r="P421" s="130"/>
    </row>
    <row r="422" spans="16:16">
      <c r="P422" s="130"/>
    </row>
    <row r="423" spans="16:16">
      <c r="P423" s="130"/>
    </row>
    <row r="424" spans="16:16">
      <c r="P424" s="130"/>
    </row>
    <row r="425" spans="16:16">
      <c r="P425" s="130"/>
    </row>
    <row r="426" spans="16:16">
      <c r="P426" s="130"/>
    </row>
    <row r="427" spans="16:16">
      <c r="P427" s="130"/>
    </row>
    <row r="428" spans="16:16">
      <c r="P428" s="130"/>
    </row>
    <row r="429" spans="16:16">
      <c r="P429" s="130"/>
    </row>
    <row r="430" spans="16:16">
      <c r="P430" s="130"/>
    </row>
    <row r="431" spans="16:16">
      <c r="P431" s="130"/>
    </row>
    <row r="432" spans="16:16">
      <c r="P432" s="130"/>
    </row>
    <row r="433" spans="16:16">
      <c r="P433" s="130"/>
    </row>
    <row r="434" spans="16:16">
      <c r="P434" s="130"/>
    </row>
    <row r="435" spans="16:16">
      <c r="P435" s="130"/>
    </row>
    <row r="436" spans="16:16">
      <c r="P436" s="130"/>
    </row>
    <row r="437" spans="16:16">
      <c r="P437" s="130"/>
    </row>
    <row r="438" spans="16:16">
      <c r="P438" s="130"/>
    </row>
    <row r="439" spans="16:16">
      <c r="P439" s="130"/>
    </row>
    <row r="440" spans="16:16">
      <c r="P440" s="130"/>
    </row>
    <row r="441" spans="16:16">
      <c r="P441" s="130"/>
    </row>
    <row r="442" spans="16:16">
      <c r="P442" s="130"/>
    </row>
    <row r="443" spans="16:16">
      <c r="P443" s="130"/>
    </row>
    <row r="444" spans="16:16">
      <c r="P444" s="130"/>
    </row>
    <row r="445" spans="16:16">
      <c r="P445" s="130"/>
    </row>
    <row r="446" spans="16:16">
      <c r="P446" s="130"/>
    </row>
    <row r="447" spans="16:16">
      <c r="P447" s="130"/>
    </row>
    <row r="448" spans="16:16">
      <c r="P448" s="130"/>
    </row>
    <row r="449" spans="16:16">
      <c r="P449" s="130"/>
    </row>
    <row r="450" spans="16:16">
      <c r="P450" s="130"/>
    </row>
    <row r="451" spans="16:16">
      <c r="P451" s="130"/>
    </row>
    <row r="452" spans="16:16">
      <c r="P452" s="130"/>
    </row>
    <row r="453" spans="16:16">
      <c r="P453" s="130"/>
    </row>
    <row r="454" spans="16:16">
      <c r="P454" s="130"/>
    </row>
    <row r="455" spans="16:16">
      <c r="P455" s="130"/>
    </row>
    <row r="456" spans="16:16">
      <c r="P456" s="130"/>
    </row>
    <row r="457" spans="16:16">
      <c r="P457" s="130"/>
    </row>
    <row r="458" spans="16:16">
      <c r="P458" s="130"/>
    </row>
    <row r="459" spans="16:16">
      <c r="P459" s="130"/>
    </row>
    <row r="460" spans="16:16">
      <c r="P460" s="130"/>
    </row>
    <row r="461" spans="16:16">
      <c r="P461" s="130"/>
    </row>
    <row r="462" spans="16:16">
      <c r="P462" s="130"/>
    </row>
    <row r="463" spans="16:16">
      <c r="P463" s="130"/>
    </row>
    <row r="464" spans="16:16">
      <c r="P464" s="130"/>
    </row>
    <row r="465" spans="16:16">
      <c r="P465" s="130"/>
    </row>
    <row r="466" spans="16:16">
      <c r="P466" s="130"/>
    </row>
    <row r="467" spans="16:16">
      <c r="P467" s="130"/>
    </row>
    <row r="468" spans="16:16">
      <c r="P468" s="130"/>
    </row>
    <row r="469" spans="16:16">
      <c r="P469" s="130"/>
    </row>
    <row r="470" spans="16:16">
      <c r="P470" s="130"/>
    </row>
    <row r="471" spans="16:16">
      <c r="P471" s="130"/>
    </row>
    <row r="472" spans="16:16">
      <c r="P472" s="130"/>
    </row>
    <row r="473" spans="16:16">
      <c r="P473" s="130"/>
    </row>
    <row r="474" spans="16:16">
      <c r="P474" s="130"/>
    </row>
    <row r="475" spans="16:16">
      <c r="P475" s="130"/>
    </row>
    <row r="476" spans="16:16">
      <c r="P476" s="130"/>
    </row>
    <row r="477" spans="16:16">
      <c r="P477" s="130"/>
    </row>
    <row r="478" spans="16:16">
      <c r="P478" s="130"/>
    </row>
    <row r="479" spans="16:16">
      <c r="P479" s="130"/>
    </row>
    <row r="480" spans="16:16">
      <c r="P480" s="130"/>
    </row>
    <row r="481" spans="16:16">
      <c r="P481" s="130"/>
    </row>
    <row r="482" spans="16:16">
      <c r="P482" s="130"/>
    </row>
    <row r="483" spans="16:16">
      <c r="P483" s="130"/>
    </row>
    <row r="484" spans="16:16">
      <c r="P484" s="130"/>
    </row>
    <row r="485" spans="16:16">
      <c r="P485" s="130"/>
    </row>
    <row r="486" spans="16:16">
      <c r="P486" s="130"/>
    </row>
    <row r="487" spans="16:16">
      <c r="P487" s="130"/>
    </row>
    <row r="488" spans="16:16">
      <c r="P488" s="130"/>
    </row>
    <row r="489" spans="16:16">
      <c r="P489" s="130"/>
    </row>
    <row r="490" spans="16:16">
      <c r="P490" s="130"/>
    </row>
    <row r="491" spans="16:16">
      <c r="P491" s="130"/>
    </row>
    <row r="492" spans="16:16">
      <c r="P492" s="130"/>
    </row>
    <row r="493" spans="16:16">
      <c r="P493" s="130"/>
    </row>
    <row r="494" spans="16:16">
      <c r="P494" s="130"/>
    </row>
    <row r="495" spans="16:16">
      <c r="P495" s="130"/>
    </row>
    <row r="496" spans="16:16">
      <c r="P496" s="130"/>
    </row>
    <row r="497" spans="16:16">
      <c r="P497" s="130"/>
    </row>
    <row r="498" spans="16:16">
      <c r="P498" s="130"/>
    </row>
    <row r="499" spans="16:16">
      <c r="P499" s="130"/>
    </row>
    <row r="500" spans="16:16">
      <c r="P500" s="130"/>
    </row>
    <row r="501" spans="16:16">
      <c r="P501" s="130"/>
    </row>
    <row r="502" spans="16:16">
      <c r="P502" s="130"/>
    </row>
    <row r="503" spans="16:16">
      <c r="P503" s="130"/>
    </row>
    <row r="504" spans="16:16">
      <c r="P504" s="130"/>
    </row>
    <row r="505" spans="16:16">
      <c r="P505" s="130"/>
    </row>
    <row r="506" spans="16:16">
      <c r="P506" s="130"/>
    </row>
    <row r="507" spans="16:16">
      <c r="P507" s="130"/>
    </row>
    <row r="508" spans="16:16">
      <c r="P508" s="130"/>
    </row>
    <row r="509" spans="16:16">
      <c r="P509" s="130"/>
    </row>
    <row r="510" spans="16:16">
      <c r="P510" s="130"/>
    </row>
    <row r="511" spans="16:16">
      <c r="P511" s="130"/>
    </row>
    <row r="512" spans="16:16">
      <c r="P512" s="130"/>
    </row>
    <row r="513" spans="16:16">
      <c r="P513" s="130"/>
    </row>
    <row r="514" spans="16:16">
      <c r="P514" s="130"/>
    </row>
    <row r="515" spans="16:16">
      <c r="P515" s="130"/>
    </row>
    <row r="516" spans="16:16">
      <c r="P516" s="130"/>
    </row>
    <row r="517" spans="16:16">
      <c r="P517" s="130"/>
    </row>
    <row r="518" spans="16:16">
      <c r="P518" s="130"/>
    </row>
    <row r="519" spans="16:16">
      <c r="P519" s="130"/>
    </row>
    <row r="520" spans="16:16">
      <c r="P520" s="130"/>
    </row>
    <row r="521" spans="16:16">
      <c r="P521" s="130"/>
    </row>
    <row r="522" spans="16:16">
      <c r="P522" s="130"/>
    </row>
    <row r="523" spans="16:16">
      <c r="P523" s="130"/>
    </row>
    <row r="524" spans="16:16">
      <c r="P524" s="130"/>
    </row>
    <row r="525" spans="16:16">
      <c r="P525" s="130"/>
    </row>
    <row r="526" spans="16:16">
      <c r="P526" s="130"/>
    </row>
    <row r="527" spans="16:16">
      <c r="P527" s="130"/>
    </row>
    <row r="528" spans="16:16">
      <c r="P528" s="130"/>
    </row>
    <row r="529" spans="16:16">
      <c r="P529" s="130"/>
    </row>
    <row r="530" spans="16:16">
      <c r="P530" s="130"/>
    </row>
    <row r="531" spans="16:16">
      <c r="P531" s="130"/>
    </row>
    <row r="532" spans="16:16">
      <c r="P532" s="130"/>
    </row>
    <row r="533" spans="16:16">
      <c r="P533" s="130"/>
    </row>
    <row r="534" spans="16:16">
      <c r="P534" s="130"/>
    </row>
    <row r="535" spans="16:16">
      <c r="P535" s="130"/>
    </row>
    <row r="536" spans="16:16">
      <c r="P536" s="130"/>
    </row>
    <row r="537" spans="16:16">
      <c r="P537" s="130"/>
    </row>
    <row r="538" spans="16:16">
      <c r="P538" s="130"/>
    </row>
    <row r="539" spans="16:16">
      <c r="P539" s="130"/>
    </row>
    <row r="540" spans="16:16">
      <c r="P540" s="130"/>
    </row>
    <row r="541" spans="16:16">
      <c r="P541" s="130"/>
    </row>
    <row r="542" spans="16:16">
      <c r="P542" s="130"/>
    </row>
    <row r="543" spans="16:16">
      <c r="P543" s="130"/>
    </row>
    <row r="544" spans="16:16">
      <c r="P544" s="130"/>
    </row>
    <row r="545" spans="16:16">
      <c r="P545" s="130"/>
    </row>
    <row r="546" spans="16:16">
      <c r="P546" s="130"/>
    </row>
    <row r="547" spans="16:16">
      <c r="P547" s="130"/>
    </row>
    <row r="548" spans="16:16">
      <c r="P548" s="130"/>
    </row>
    <row r="549" spans="16:16">
      <c r="P549" s="130"/>
    </row>
    <row r="550" spans="16:16">
      <c r="P550" s="130"/>
    </row>
    <row r="551" spans="16:16">
      <c r="P551" s="130"/>
    </row>
    <row r="552" spans="16:16">
      <c r="P552" s="130"/>
    </row>
    <row r="553" spans="16:16">
      <c r="P553" s="130"/>
    </row>
    <row r="554" spans="16:16">
      <c r="P554" s="130"/>
    </row>
    <row r="555" spans="16:16">
      <c r="P555" s="130"/>
    </row>
    <row r="556" spans="16:16">
      <c r="P556" s="130"/>
    </row>
    <row r="557" spans="16:16">
      <c r="P557" s="130"/>
    </row>
    <row r="558" spans="16:16">
      <c r="P558" s="130"/>
    </row>
    <row r="559" spans="16:16">
      <c r="P559" s="130"/>
    </row>
    <row r="560" spans="16:16">
      <c r="P560" s="130"/>
    </row>
    <row r="561" spans="16:16">
      <c r="P561" s="130"/>
    </row>
    <row r="562" spans="16:16">
      <c r="P562" s="130"/>
    </row>
    <row r="563" spans="16:16">
      <c r="P563" s="130"/>
    </row>
    <row r="564" spans="16:16">
      <c r="P564" s="130"/>
    </row>
    <row r="565" spans="16:16">
      <c r="P565" s="130"/>
    </row>
    <row r="566" spans="16:16">
      <c r="P566" s="130"/>
    </row>
    <row r="567" spans="16:16">
      <c r="P567" s="130"/>
    </row>
    <row r="568" spans="16:16">
      <c r="P568" s="130"/>
    </row>
    <row r="569" spans="16:16">
      <c r="P569" s="130"/>
    </row>
    <row r="570" spans="16:16">
      <c r="P570" s="130"/>
    </row>
    <row r="571" spans="16:16">
      <c r="P571" s="130"/>
    </row>
    <row r="572" spans="16:16">
      <c r="P572" s="130"/>
    </row>
    <row r="573" spans="16:16">
      <c r="P573" s="130"/>
    </row>
    <row r="574" spans="16:16">
      <c r="P574" s="130"/>
    </row>
    <row r="575" spans="16:16">
      <c r="P575" s="130"/>
    </row>
    <row r="576" spans="16:16">
      <c r="P576" s="130"/>
    </row>
    <row r="577" spans="16:16">
      <c r="P577" s="130"/>
    </row>
    <row r="578" spans="16:16">
      <c r="P578" s="130"/>
    </row>
    <row r="579" spans="16:16">
      <c r="P579" s="130"/>
    </row>
    <row r="580" spans="16:16">
      <c r="P580" s="130"/>
    </row>
    <row r="581" spans="16:16">
      <c r="P581" s="130"/>
    </row>
    <row r="582" spans="16:16">
      <c r="P582" s="130"/>
    </row>
    <row r="583" spans="16:16">
      <c r="P583" s="130"/>
    </row>
    <row r="584" spans="16:16">
      <c r="P584" s="130"/>
    </row>
    <row r="585" spans="16:16">
      <c r="P585" s="130"/>
    </row>
    <row r="586" spans="16:16">
      <c r="P586" s="130"/>
    </row>
    <row r="587" spans="16:16">
      <c r="P587" s="130"/>
    </row>
    <row r="588" spans="16:16">
      <c r="P588" s="130"/>
    </row>
    <row r="589" spans="16:16">
      <c r="P589" s="130"/>
    </row>
    <row r="590" spans="16:16">
      <c r="P590" s="130"/>
    </row>
    <row r="591" spans="16:16">
      <c r="P591" s="130"/>
    </row>
    <row r="592" spans="16:16">
      <c r="P592" s="130"/>
    </row>
    <row r="593" spans="16:16">
      <c r="P593" s="130"/>
    </row>
    <row r="594" spans="16:16">
      <c r="P594" s="130"/>
    </row>
    <row r="595" spans="16:16">
      <c r="P595" s="130"/>
    </row>
    <row r="596" spans="16:16">
      <c r="P596" s="130"/>
    </row>
    <row r="597" spans="16:16">
      <c r="P597" s="130"/>
    </row>
    <row r="598" spans="16:16">
      <c r="P598" s="130"/>
    </row>
    <row r="599" spans="16:16">
      <c r="P599" s="130"/>
    </row>
    <row r="600" spans="16:16">
      <c r="P600" s="130"/>
    </row>
    <row r="601" spans="16:16">
      <c r="P601" s="130"/>
    </row>
    <row r="602" spans="16:16">
      <c r="P602" s="130"/>
    </row>
    <row r="603" spans="16:16">
      <c r="P603" s="130"/>
    </row>
    <row r="604" spans="16:16">
      <c r="P604" s="130"/>
    </row>
    <row r="605" spans="16:16">
      <c r="P605" s="130"/>
    </row>
    <row r="606" spans="16:16">
      <c r="P606" s="130"/>
    </row>
    <row r="607" spans="16:16">
      <c r="P607" s="130"/>
    </row>
    <row r="608" spans="16:16">
      <c r="P608" s="130"/>
    </row>
    <row r="609" spans="16:16">
      <c r="P609" s="130"/>
    </row>
    <row r="610" spans="16:16">
      <c r="P610" s="130"/>
    </row>
    <row r="611" spans="16:16">
      <c r="P611" s="130"/>
    </row>
    <row r="612" spans="16:16">
      <c r="P612" s="130"/>
    </row>
    <row r="613" spans="16:16">
      <c r="P613" s="130"/>
    </row>
    <row r="614" spans="16:16">
      <c r="P614" s="130"/>
    </row>
    <row r="615" spans="16:16">
      <c r="P615" s="130"/>
    </row>
    <row r="616" spans="16:16">
      <c r="P616" s="130"/>
    </row>
    <row r="617" spans="16:16">
      <c r="P617" s="130"/>
    </row>
    <row r="618" spans="16:16">
      <c r="P618" s="130"/>
    </row>
    <row r="619" spans="16:16">
      <c r="P619" s="130"/>
    </row>
    <row r="620" spans="16:16">
      <c r="P620" s="130"/>
    </row>
    <row r="621" spans="16:16">
      <c r="P621" s="130"/>
    </row>
    <row r="622" spans="16:16">
      <c r="P622" s="130"/>
    </row>
    <row r="623" spans="16:16">
      <c r="P623" s="130"/>
    </row>
    <row r="624" spans="16:16">
      <c r="P624" s="130"/>
    </row>
    <row r="625" spans="16:16">
      <c r="P625" s="130"/>
    </row>
    <row r="626" spans="16:16">
      <c r="P626" s="130"/>
    </row>
    <row r="627" spans="16:16">
      <c r="P627" s="130"/>
    </row>
    <row r="628" spans="16:16">
      <c r="P628" s="130"/>
    </row>
    <row r="629" spans="16:16">
      <c r="P629" s="130"/>
    </row>
    <row r="630" spans="16:16">
      <c r="P630" s="130"/>
    </row>
    <row r="631" spans="16:16">
      <c r="P631" s="130"/>
    </row>
    <row r="632" spans="16:16">
      <c r="P632" s="130"/>
    </row>
    <row r="633" spans="16:16">
      <c r="P633" s="130"/>
    </row>
    <row r="634" spans="16:16">
      <c r="P634" s="130"/>
    </row>
    <row r="635" spans="16:16">
      <c r="P635" s="130"/>
    </row>
    <row r="636" spans="16:16">
      <c r="P636" s="130"/>
    </row>
    <row r="637" spans="16:16">
      <c r="P637" s="130"/>
    </row>
    <row r="638" spans="16:16">
      <c r="P638" s="130"/>
    </row>
    <row r="639" spans="16:16">
      <c r="P639" s="130"/>
    </row>
    <row r="640" spans="16:16">
      <c r="P640" s="130"/>
    </row>
    <row r="641" spans="16:16">
      <c r="P641" s="130"/>
    </row>
    <row r="642" spans="16:16">
      <c r="P642" s="130"/>
    </row>
    <row r="643" spans="16:16">
      <c r="P643" s="130"/>
    </row>
    <row r="644" spans="16:16">
      <c r="P644" s="130"/>
    </row>
    <row r="645" spans="16:16">
      <c r="P645" s="130"/>
    </row>
    <row r="646" spans="16:16">
      <c r="P646" s="130"/>
    </row>
    <row r="647" spans="16:16">
      <c r="P647" s="130"/>
    </row>
    <row r="648" spans="16:16">
      <c r="P648" s="130"/>
    </row>
    <row r="649" spans="16:16">
      <c r="P649" s="130"/>
    </row>
    <row r="650" spans="16:16">
      <c r="P650" s="130"/>
    </row>
    <row r="651" spans="16:16">
      <c r="P651" s="130"/>
    </row>
    <row r="652" spans="16:16">
      <c r="P652" s="130"/>
    </row>
    <row r="653" spans="16:16">
      <c r="P653" s="130"/>
    </row>
    <row r="654" spans="16:16">
      <c r="P654" s="130"/>
    </row>
    <row r="655" spans="16:16">
      <c r="P655" s="130"/>
    </row>
    <row r="656" spans="16:16">
      <c r="P656" s="130"/>
    </row>
    <row r="657" spans="16:16">
      <c r="P657" s="130"/>
    </row>
    <row r="658" spans="16:16">
      <c r="P658" s="130"/>
    </row>
    <row r="659" spans="16:16">
      <c r="P659" s="130"/>
    </row>
    <row r="660" spans="16:16">
      <c r="P660" s="130"/>
    </row>
    <row r="661" spans="16:16">
      <c r="P661" s="130"/>
    </row>
    <row r="662" spans="16:16">
      <c r="P662" s="130"/>
    </row>
    <row r="663" spans="16:16">
      <c r="P663" s="130"/>
    </row>
    <row r="664" spans="16:16">
      <c r="P664" s="130"/>
    </row>
    <row r="665" spans="16:16">
      <c r="P665" s="130"/>
    </row>
    <row r="666" spans="16:16">
      <c r="P666" s="130"/>
    </row>
    <row r="667" spans="16:16">
      <c r="P667" s="130"/>
    </row>
    <row r="668" spans="16:16">
      <c r="P668" s="130"/>
    </row>
    <row r="669" spans="16:16">
      <c r="P669" s="130"/>
    </row>
    <row r="670" spans="16:16">
      <c r="P670" s="130"/>
    </row>
    <row r="671" spans="16:16">
      <c r="P671" s="130"/>
    </row>
    <row r="672" spans="16:16">
      <c r="P672" s="130"/>
    </row>
    <row r="673" spans="16:16">
      <c r="P673" s="130"/>
    </row>
    <row r="674" spans="16:16">
      <c r="P674" s="130"/>
    </row>
    <row r="675" spans="16:16">
      <c r="P675" s="130"/>
    </row>
    <row r="676" spans="16:16">
      <c r="P676" s="130"/>
    </row>
    <row r="677" spans="16:16">
      <c r="P677" s="130"/>
    </row>
    <row r="678" spans="16:16">
      <c r="P678" s="130"/>
    </row>
    <row r="679" spans="16:16">
      <c r="P679" s="130"/>
    </row>
    <row r="680" spans="16:16">
      <c r="P680" s="130"/>
    </row>
    <row r="681" spans="16:16">
      <c r="P681" s="130"/>
    </row>
    <row r="682" spans="16:16">
      <c r="P682" s="130"/>
    </row>
    <row r="683" spans="16:16">
      <c r="P683" s="130"/>
    </row>
    <row r="684" spans="16:16">
      <c r="P684" s="130"/>
    </row>
    <row r="685" spans="16:16">
      <c r="P685" s="130"/>
    </row>
    <row r="686" spans="16:16">
      <c r="P686" s="130"/>
    </row>
    <row r="687" spans="16:16">
      <c r="P687" s="130"/>
    </row>
    <row r="688" spans="16:16">
      <c r="P688" s="130"/>
    </row>
    <row r="689" spans="16:16">
      <c r="P689" s="130"/>
    </row>
    <row r="690" spans="16:16">
      <c r="P690" s="130"/>
    </row>
    <row r="691" spans="16:16">
      <c r="P691" s="130"/>
    </row>
    <row r="692" spans="16:16">
      <c r="P692" s="130"/>
    </row>
    <row r="693" spans="16:16">
      <c r="P693" s="130"/>
    </row>
    <row r="694" spans="16:16">
      <c r="P694" s="130"/>
    </row>
    <row r="695" spans="16:16">
      <c r="P695" s="130"/>
    </row>
    <row r="696" spans="16:16">
      <c r="P696" s="130"/>
    </row>
    <row r="697" spans="16:16">
      <c r="P697" s="130"/>
    </row>
    <row r="698" spans="16:16">
      <c r="P698" s="130"/>
    </row>
    <row r="699" spans="16:16">
      <c r="P699" s="130"/>
    </row>
    <row r="700" spans="16:16">
      <c r="P700" s="130"/>
    </row>
    <row r="701" spans="16:16">
      <c r="P701" s="130"/>
    </row>
    <row r="702" spans="16:16">
      <c r="P702" s="130"/>
    </row>
    <row r="703" spans="16:16">
      <c r="P703" s="130"/>
    </row>
    <row r="704" spans="16:16">
      <c r="P704" s="130"/>
    </row>
    <row r="705" spans="16:16">
      <c r="P705" s="130"/>
    </row>
    <row r="706" spans="16:16">
      <c r="P706" s="130"/>
    </row>
    <row r="707" spans="16:16">
      <c r="P707" s="130"/>
    </row>
    <row r="708" spans="16:16">
      <c r="P708" s="130"/>
    </row>
    <row r="709" spans="16:16">
      <c r="P709" s="130"/>
    </row>
    <row r="710" spans="16:16">
      <c r="P710" s="130"/>
    </row>
    <row r="711" spans="16:16">
      <c r="P711" s="130"/>
    </row>
    <row r="712" spans="16:16">
      <c r="P712" s="130"/>
    </row>
    <row r="713" spans="16:16">
      <c r="P713" s="130"/>
    </row>
    <row r="714" spans="16:16">
      <c r="P714" s="130"/>
    </row>
    <row r="715" spans="16:16">
      <c r="P715" s="130"/>
    </row>
    <row r="716" spans="16:16">
      <c r="P716" s="130"/>
    </row>
    <row r="717" spans="16:16">
      <c r="P717" s="130"/>
    </row>
    <row r="718" spans="16:16">
      <c r="P718" s="130"/>
    </row>
    <row r="719" spans="16:16">
      <c r="P719" s="130"/>
    </row>
    <row r="720" spans="16:16">
      <c r="P720" s="130"/>
    </row>
    <row r="721" spans="16:16">
      <c r="P721" s="130"/>
    </row>
    <row r="722" spans="16:16">
      <c r="P722" s="130"/>
    </row>
    <row r="723" spans="16:16">
      <c r="P723" s="130"/>
    </row>
    <row r="724" spans="16:16">
      <c r="P724" s="130"/>
    </row>
    <row r="725" spans="16:16">
      <c r="P725" s="130"/>
    </row>
    <row r="726" spans="16:16">
      <c r="P726" s="130"/>
    </row>
    <row r="727" spans="16:16">
      <c r="P727" s="130"/>
    </row>
    <row r="728" spans="16:16">
      <c r="P728" s="130"/>
    </row>
    <row r="729" spans="16:16">
      <c r="P729" s="130"/>
    </row>
    <row r="730" spans="16:16">
      <c r="P730" s="130"/>
    </row>
    <row r="731" spans="16:16">
      <c r="P731" s="130"/>
    </row>
    <row r="732" spans="16:16">
      <c r="P732" s="130"/>
    </row>
    <row r="733" spans="16:16">
      <c r="P733" s="130"/>
    </row>
    <row r="734" spans="16:16">
      <c r="P734" s="130"/>
    </row>
    <row r="735" spans="16:16">
      <c r="P735" s="130"/>
    </row>
    <row r="736" spans="16:16">
      <c r="P736" s="130"/>
    </row>
    <row r="737" spans="16:16">
      <c r="P737" s="130"/>
    </row>
    <row r="738" spans="16:16">
      <c r="P738" s="130"/>
    </row>
    <row r="739" spans="16:16">
      <c r="P739" s="130"/>
    </row>
    <row r="740" spans="16:16">
      <c r="P740" s="130"/>
    </row>
    <row r="741" spans="16:16">
      <c r="P741" s="130"/>
    </row>
    <row r="742" spans="16:16">
      <c r="P742" s="130"/>
    </row>
    <row r="743" spans="16:16">
      <c r="P743" s="130"/>
    </row>
    <row r="744" spans="16:16">
      <c r="P744" s="130"/>
    </row>
    <row r="745" spans="16:16">
      <c r="P745" s="130"/>
    </row>
    <row r="746" spans="16:16">
      <c r="P746" s="130"/>
    </row>
    <row r="747" spans="16:16">
      <c r="P747" s="130"/>
    </row>
    <row r="748" spans="16:16">
      <c r="P748" s="130"/>
    </row>
    <row r="749" spans="16:16">
      <c r="P749" s="130"/>
    </row>
    <row r="750" spans="16:16">
      <c r="P750" s="130"/>
    </row>
    <row r="751" spans="16:16">
      <c r="P751" s="130"/>
    </row>
    <row r="752" spans="16:16">
      <c r="P752" s="130"/>
    </row>
    <row r="753" spans="16:16">
      <c r="P753" s="130"/>
    </row>
    <row r="754" spans="16:16">
      <c r="P754" s="130"/>
    </row>
    <row r="755" spans="16:16">
      <c r="P755" s="130"/>
    </row>
    <row r="756" spans="16:16">
      <c r="P756" s="130"/>
    </row>
    <row r="757" spans="16:16">
      <c r="P757" s="130"/>
    </row>
    <row r="758" spans="16:16">
      <c r="P758" s="130"/>
    </row>
    <row r="759" spans="16:16">
      <c r="P759" s="130"/>
    </row>
    <row r="760" spans="16:16">
      <c r="P760" s="130"/>
    </row>
    <row r="761" spans="16:16">
      <c r="P761" s="130"/>
    </row>
    <row r="762" spans="16:16">
      <c r="P762" s="130"/>
    </row>
    <row r="763" spans="16:16">
      <c r="P763" s="130"/>
    </row>
    <row r="764" spans="16:16">
      <c r="P764" s="130"/>
    </row>
    <row r="765" spans="16:16">
      <c r="P765" s="130"/>
    </row>
    <row r="766" spans="16:16">
      <c r="P766" s="130"/>
    </row>
    <row r="767" spans="16:16">
      <c r="P767" s="130"/>
    </row>
    <row r="768" spans="16:16">
      <c r="P768" s="130"/>
    </row>
    <row r="769" spans="16:16">
      <c r="P769" s="130"/>
    </row>
    <row r="770" spans="16:16">
      <c r="P770" s="130"/>
    </row>
    <row r="771" spans="16:16">
      <c r="P771" s="130"/>
    </row>
    <row r="772" spans="16:16">
      <c r="P772" s="130"/>
    </row>
    <row r="773" spans="16:16">
      <c r="P773" s="130"/>
    </row>
    <row r="774" spans="16:16">
      <c r="P774" s="130"/>
    </row>
    <row r="775" spans="16:16">
      <c r="P775" s="130"/>
    </row>
    <row r="776" spans="16:16">
      <c r="P776" s="130"/>
    </row>
    <row r="777" spans="16:16">
      <c r="P777" s="130"/>
    </row>
    <row r="778" spans="16:16">
      <c r="P778" s="130"/>
    </row>
    <row r="779" spans="16:16">
      <c r="P779" s="130"/>
    </row>
    <row r="780" spans="16:16">
      <c r="P780" s="130"/>
    </row>
    <row r="781" spans="16:16">
      <c r="P781" s="130"/>
    </row>
    <row r="782" spans="16:16">
      <c r="P782" s="130"/>
    </row>
    <row r="783" spans="16:16">
      <c r="P783" s="130"/>
    </row>
    <row r="784" spans="16:16">
      <c r="P784" s="130"/>
    </row>
    <row r="785" spans="16:16">
      <c r="P785" s="130"/>
    </row>
    <row r="786" spans="16:16">
      <c r="P786" s="130"/>
    </row>
    <row r="787" spans="16:16">
      <c r="P787" s="130"/>
    </row>
    <row r="788" spans="16:16">
      <c r="P788" s="130"/>
    </row>
    <row r="789" spans="16:16">
      <c r="P789" s="130"/>
    </row>
    <row r="790" spans="16:16">
      <c r="P790" s="130"/>
    </row>
    <row r="791" spans="16:16">
      <c r="P791" s="130"/>
    </row>
    <row r="792" spans="16:16">
      <c r="P792" s="130"/>
    </row>
    <row r="793" spans="16:16">
      <c r="P793" s="130"/>
    </row>
    <row r="794" spans="16:16">
      <c r="P794" s="130"/>
    </row>
    <row r="795" spans="16:16">
      <c r="P795" s="130"/>
    </row>
    <row r="796" spans="16:16">
      <c r="P796" s="130"/>
    </row>
    <row r="797" spans="16:16">
      <c r="P797" s="130"/>
    </row>
    <row r="798" spans="16:16">
      <c r="P798" s="130"/>
    </row>
    <row r="799" spans="16:16">
      <c r="P799" s="130"/>
    </row>
    <row r="800" spans="16:16">
      <c r="P800" s="130"/>
    </row>
    <row r="801" spans="16:16">
      <c r="P801" s="130"/>
    </row>
    <row r="802" spans="16:16">
      <c r="P802" s="130"/>
    </row>
    <row r="803" spans="16:16">
      <c r="P803" s="130"/>
    </row>
    <row r="804" spans="16:16">
      <c r="P804" s="130"/>
    </row>
    <row r="805" spans="16:16">
      <c r="P805" s="130"/>
    </row>
    <row r="806" spans="16:16">
      <c r="P806" s="130"/>
    </row>
    <row r="807" spans="16:16">
      <c r="P807" s="130"/>
    </row>
    <row r="808" spans="16:16">
      <c r="P808" s="130"/>
    </row>
    <row r="809" spans="16:16">
      <c r="P809" s="130"/>
    </row>
    <row r="810" spans="16:16">
      <c r="P810" s="130"/>
    </row>
    <row r="811" spans="16:16">
      <c r="P811" s="130"/>
    </row>
    <row r="812" spans="16:16">
      <c r="P812" s="130"/>
    </row>
    <row r="813" spans="16:16">
      <c r="P813" s="130"/>
    </row>
    <row r="814" spans="16:16">
      <c r="P814" s="130"/>
    </row>
    <row r="815" spans="16:16">
      <c r="P815" s="130"/>
    </row>
    <row r="816" spans="16:16">
      <c r="P816" s="130"/>
    </row>
    <row r="817" spans="16:16">
      <c r="P817" s="130"/>
    </row>
    <row r="818" spans="16:16">
      <c r="P818" s="130"/>
    </row>
    <row r="819" spans="16:16">
      <c r="P819" s="130"/>
    </row>
    <row r="820" spans="16:16">
      <c r="P820" s="130"/>
    </row>
    <row r="821" spans="16:16">
      <c r="P821" s="130"/>
    </row>
    <row r="822" spans="16:16">
      <c r="P822" s="130"/>
    </row>
    <row r="823" spans="16:16">
      <c r="P823" s="130"/>
    </row>
    <row r="824" spans="16:16">
      <c r="P824" s="130"/>
    </row>
    <row r="825" spans="16:16">
      <c r="P825" s="130"/>
    </row>
    <row r="826" spans="16:16">
      <c r="P826" s="130"/>
    </row>
    <row r="827" spans="16:16">
      <c r="P827" s="130"/>
    </row>
    <row r="828" spans="16:16">
      <c r="P828" s="130"/>
    </row>
    <row r="829" spans="16:16">
      <c r="P829" s="130"/>
    </row>
    <row r="830" spans="16:16">
      <c r="P830" s="130"/>
    </row>
    <row r="831" spans="16:16">
      <c r="P831" s="130"/>
    </row>
    <row r="832" spans="16:16">
      <c r="P832" s="130"/>
    </row>
    <row r="833" spans="16:16">
      <c r="P833" s="130"/>
    </row>
    <row r="834" spans="16:16">
      <c r="P834" s="130"/>
    </row>
    <row r="835" spans="16:16">
      <c r="P835" s="130"/>
    </row>
    <row r="836" spans="16:16">
      <c r="P836" s="130"/>
    </row>
    <row r="837" spans="16:16">
      <c r="P837" s="130"/>
    </row>
    <row r="838" spans="16:16">
      <c r="P838" s="130"/>
    </row>
    <row r="839" spans="16:16">
      <c r="P839" s="130"/>
    </row>
    <row r="840" spans="16:16">
      <c r="P840" s="130"/>
    </row>
    <row r="841" spans="16:16">
      <c r="P841" s="130"/>
    </row>
    <row r="842" spans="16:16">
      <c r="P842" s="130"/>
    </row>
    <row r="843" spans="16:16">
      <c r="P843" s="130"/>
    </row>
    <row r="844" spans="16:16">
      <c r="P844" s="130"/>
    </row>
    <row r="845" spans="16:16">
      <c r="P845" s="130"/>
    </row>
    <row r="846" spans="16:16">
      <c r="P846" s="130"/>
    </row>
    <row r="847" spans="16:16">
      <c r="P847" s="130"/>
    </row>
    <row r="848" spans="16:16">
      <c r="P848" s="130"/>
    </row>
    <row r="849" spans="16:16">
      <c r="P849" s="130"/>
    </row>
    <row r="850" spans="16:16">
      <c r="P850" s="130"/>
    </row>
    <row r="851" spans="16:16">
      <c r="P851" s="130"/>
    </row>
    <row r="852" spans="16:16">
      <c r="P852" s="130"/>
    </row>
    <row r="853" spans="16:16">
      <c r="P853" s="130"/>
    </row>
    <row r="854" spans="16:16">
      <c r="P854" s="130"/>
    </row>
    <row r="855" spans="16:16">
      <c r="P855" s="130"/>
    </row>
    <row r="856" spans="16:16">
      <c r="P856" s="130"/>
    </row>
    <row r="857" spans="16:16">
      <c r="P857" s="130"/>
    </row>
    <row r="858" spans="16:16">
      <c r="P858" s="130"/>
    </row>
    <row r="859" spans="16:16">
      <c r="P859" s="130"/>
    </row>
    <row r="860" spans="16:16">
      <c r="P860" s="130"/>
    </row>
    <row r="861" spans="16:16">
      <c r="P861" s="130"/>
    </row>
    <row r="862" spans="16:16">
      <c r="P862" s="130"/>
    </row>
    <row r="863" spans="16:16">
      <c r="P863" s="130"/>
    </row>
    <row r="864" spans="16:16">
      <c r="P864" s="130"/>
    </row>
    <row r="865" spans="16:16">
      <c r="P865" s="130"/>
    </row>
    <row r="866" spans="16:16">
      <c r="P866" s="130"/>
    </row>
    <row r="867" spans="16:16">
      <c r="P867" s="130"/>
    </row>
    <row r="868" spans="16:16">
      <c r="P868" s="130"/>
    </row>
    <row r="869" spans="16:16">
      <c r="P869" s="130"/>
    </row>
    <row r="870" spans="16:16">
      <c r="P870" s="130"/>
    </row>
    <row r="871" spans="16:16">
      <c r="P871" s="130"/>
    </row>
    <row r="872" spans="16:16">
      <c r="P872" s="130"/>
    </row>
    <row r="873" spans="16:16">
      <c r="P873" s="130"/>
    </row>
    <row r="874" spans="16:16">
      <c r="P874" s="130"/>
    </row>
    <row r="875" spans="16:16">
      <c r="P875" s="130"/>
    </row>
    <row r="876" spans="16:16">
      <c r="P876" s="130"/>
    </row>
    <row r="877" spans="16:16">
      <c r="P877" s="130"/>
    </row>
    <row r="878" spans="16:16">
      <c r="P878" s="130"/>
    </row>
    <row r="879" spans="16:16">
      <c r="P879" s="130"/>
    </row>
    <row r="880" spans="16:16">
      <c r="P880" s="130"/>
    </row>
    <row r="881" spans="16:16">
      <c r="P881" s="130"/>
    </row>
    <row r="882" spans="16:16">
      <c r="P882" s="130"/>
    </row>
    <row r="883" spans="16:16">
      <c r="P883" s="130"/>
    </row>
    <row r="884" spans="16:16">
      <c r="P884" s="130"/>
    </row>
    <row r="885" spans="16:16">
      <c r="P885" s="130"/>
    </row>
    <row r="886" spans="16:16">
      <c r="P886" s="130"/>
    </row>
    <row r="887" spans="16:16">
      <c r="P887" s="130"/>
    </row>
    <row r="888" spans="16:16">
      <c r="P888" s="130"/>
    </row>
    <row r="889" spans="16:16">
      <c r="P889" s="130"/>
    </row>
    <row r="890" spans="16:16">
      <c r="P890" s="130"/>
    </row>
    <row r="891" spans="16:16">
      <c r="P891" s="130"/>
    </row>
    <row r="892" spans="16:16">
      <c r="P892" s="130"/>
    </row>
    <row r="893" spans="16:16">
      <c r="P893" s="130"/>
    </row>
    <row r="894" spans="16:16">
      <c r="P894" s="130"/>
    </row>
    <row r="895" spans="16:16">
      <c r="P895" s="130"/>
    </row>
    <row r="896" spans="16:16">
      <c r="P896" s="130"/>
    </row>
    <row r="897" spans="16:16">
      <c r="P897" s="130"/>
    </row>
    <row r="898" spans="16:16">
      <c r="P898" s="130"/>
    </row>
    <row r="899" spans="16:16">
      <c r="P899" s="130"/>
    </row>
    <row r="900" spans="16:16">
      <c r="P900" s="130"/>
    </row>
    <row r="901" spans="16:16">
      <c r="P901" s="130"/>
    </row>
    <row r="902" spans="16:16">
      <c r="P902" s="130"/>
    </row>
    <row r="903" spans="16:16">
      <c r="P903" s="130"/>
    </row>
    <row r="904" spans="16:16">
      <c r="P904" s="130"/>
    </row>
    <row r="905" spans="16:16">
      <c r="P905" s="130"/>
    </row>
    <row r="906" spans="16:16">
      <c r="P906" s="130"/>
    </row>
    <row r="907" spans="16:16">
      <c r="P907" s="130"/>
    </row>
    <row r="908" spans="16:16">
      <c r="P908" s="130"/>
    </row>
    <row r="909" spans="16:16">
      <c r="P909" s="130"/>
    </row>
    <row r="910" spans="16:16">
      <c r="P910" s="130"/>
    </row>
    <row r="911" spans="16:16">
      <c r="P911" s="130"/>
    </row>
    <row r="912" spans="16:16">
      <c r="P912" s="130"/>
    </row>
    <row r="913" spans="16:16">
      <c r="P913" s="130"/>
    </row>
    <row r="914" spans="16:16">
      <c r="P914" s="130"/>
    </row>
    <row r="915" spans="16:16">
      <c r="P915" s="130"/>
    </row>
    <row r="916" spans="16:16">
      <c r="P916" s="130"/>
    </row>
    <row r="917" spans="16:16">
      <c r="P917" s="130"/>
    </row>
    <row r="918" spans="16:16">
      <c r="P918" s="130"/>
    </row>
    <row r="919" spans="16:16">
      <c r="P919" s="130"/>
    </row>
    <row r="920" spans="16:16">
      <c r="P920" s="130"/>
    </row>
    <row r="921" spans="16:16">
      <c r="P921" s="130"/>
    </row>
    <row r="922" spans="16:16">
      <c r="P922" s="130"/>
    </row>
    <row r="923" spans="16:16">
      <c r="P923" s="130"/>
    </row>
    <row r="924" spans="16:16">
      <c r="P924" s="130"/>
    </row>
    <row r="925" spans="16:16">
      <c r="P925" s="130"/>
    </row>
    <row r="926" spans="16:16">
      <c r="P926" s="130"/>
    </row>
    <row r="927" spans="16:16">
      <c r="P927" s="130"/>
    </row>
    <row r="928" spans="16:16">
      <c r="P928" s="130"/>
    </row>
    <row r="929" spans="16:16">
      <c r="P929" s="130"/>
    </row>
    <row r="930" spans="16:16">
      <c r="P930" s="130"/>
    </row>
    <row r="931" spans="16:16">
      <c r="P931" s="130"/>
    </row>
    <row r="932" spans="16:16">
      <c r="P932" s="130"/>
    </row>
    <row r="933" spans="16:16">
      <c r="P933" s="130"/>
    </row>
    <row r="934" spans="16:16">
      <c r="P934" s="130"/>
    </row>
    <row r="935" spans="16:16">
      <c r="P935" s="130"/>
    </row>
    <row r="936" spans="16:16">
      <c r="P936" s="130"/>
    </row>
    <row r="937" spans="16:16">
      <c r="P937" s="130"/>
    </row>
    <row r="938" spans="16:16">
      <c r="P938" s="130"/>
    </row>
    <row r="939" spans="16:16">
      <c r="P939" s="130"/>
    </row>
    <row r="940" spans="16:16">
      <c r="P940" s="130"/>
    </row>
    <row r="941" spans="16:16">
      <c r="P941" s="130"/>
    </row>
    <row r="942" spans="16:16">
      <c r="P942" s="130"/>
    </row>
    <row r="943" spans="16:16">
      <c r="P943" s="130"/>
    </row>
    <row r="944" spans="16:16">
      <c r="P944" s="130"/>
    </row>
    <row r="945" spans="16:16">
      <c r="P945" s="130"/>
    </row>
    <row r="946" spans="16:16">
      <c r="P946" s="130"/>
    </row>
    <row r="947" spans="16:16">
      <c r="P947" s="130"/>
    </row>
    <row r="948" spans="16:16">
      <c r="P948" s="130"/>
    </row>
    <row r="949" spans="16:16">
      <c r="P949" s="130"/>
    </row>
    <row r="950" spans="16:16">
      <c r="P950" s="130"/>
    </row>
    <row r="951" spans="16:16">
      <c r="P951" s="130"/>
    </row>
    <row r="952" spans="16:16">
      <c r="P952" s="130"/>
    </row>
    <row r="953" spans="16:16">
      <c r="P953" s="130"/>
    </row>
    <row r="954" spans="16:16">
      <c r="P954" s="130"/>
    </row>
    <row r="955" spans="16:16">
      <c r="P955" s="130"/>
    </row>
    <row r="956" spans="16:16">
      <c r="P956" s="130"/>
    </row>
    <row r="957" spans="16:16">
      <c r="P957" s="130"/>
    </row>
    <row r="958" spans="16:16">
      <c r="P958" s="130"/>
    </row>
    <row r="959" spans="16:16">
      <c r="P959" s="130"/>
    </row>
    <row r="960" spans="16:16">
      <c r="P960" s="130"/>
    </row>
    <row r="961" spans="16:16">
      <c r="P961" s="130"/>
    </row>
    <row r="962" spans="16:16">
      <c r="P962" s="130"/>
    </row>
    <row r="963" spans="16:16">
      <c r="P963" s="130"/>
    </row>
    <row r="964" spans="16:16">
      <c r="P964" s="130"/>
    </row>
    <row r="965" spans="16:16">
      <c r="P965" s="130"/>
    </row>
    <row r="966" spans="16:16">
      <c r="P966" s="130"/>
    </row>
    <row r="967" spans="16:16">
      <c r="P967" s="130"/>
    </row>
    <row r="968" spans="16:16">
      <c r="P968" s="130"/>
    </row>
    <row r="969" spans="16:16">
      <c r="P969" s="130"/>
    </row>
    <row r="970" spans="16:16">
      <c r="P970" s="130"/>
    </row>
    <row r="971" spans="16:16">
      <c r="P971" s="130"/>
    </row>
    <row r="972" spans="16:16">
      <c r="P972" s="130"/>
    </row>
    <row r="973" spans="16:16">
      <c r="P973" s="130"/>
    </row>
    <row r="974" spans="16:16">
      <c r="P974" s="130"/>
    </row>
    <row r="975" spans="16:16">
      <c r="P975" s="130"/>
    </row>
    <row r="976" spans="16:16">
      <c r="P976" s="130"/>
    </row>
    <row r="977" spans="16:16">
      <c r="P977" s="130"/>
    </row>
    <row r="978" spans="16:16">
      <c r="P978" s="130"/>
    </row>
    <row r="979" spans="16:16">
      <c r="P979" s="130"/>
    </row>
    <row r="980" spans="16:16">
      <c r="P980" s="130"/>
    </row>
    <row r="981" spans="16:16">
      <c r="P981" s="130"/>
    </row>
    <row r="982" spans="16:16">
      <c r="P982" s="130"/>
    </row>
    <row r="983" spans="16:16">
      <c r="P983" s="130"/>
    </row>
    <row r="984" spans="16:16">
      <c r="P984" s="130"/>
    </row>
    <row r="985" spans="16:16">
      <c r="P985" s="130"/>
    </row>
    <row r="986" spans="16:16">
      <c r="P986" s="130"/>
    </row>
    <row r="987" spans="16:16">
      <c r="P987" s="130"/>
    </row>
    <row r="988" spans="16:16">
      <c r="P988" s="130"/>
    </row>
    <row r="989" spans="16:16">
      <c r="P989" s="130"/>
    </row>
    <row r="990" spans="16:16">
      <c r="P990" s="130"/>
    </row>
    <row r="991" spans="16:16">
      <c r="P991" s="130"/>
    </row>
    <row r="992" spans="16:16">
      <c r="P992" s="130"/>
    </row>
    <row r="993" spans="16:16">
      <c r="P993" s="130"/>
    </row>
    <row r="994" spans="16:16">
      <c r="P994" s="130"/>
    </row>
    <row r="995" spans="16:16">
      <c r="P995" s="130"/>
    </row>
    <row r="996" spans="16:16">
      <c r="P996" s="130"/>
    </row>
    <row r="997" spans="16:16">
      <c r="P997" s="130"/>
    </row>
    <row r="998" spans="16:16">
      <c r="P998" s="130"/>
    </row>
    <row r="999" spans="16:16">
      <c r="P999" s="130"/>
    </row>
    <row r="1000" spans="16:16">
      <c r="P1000" s="130"/>
    </row>
    <row r="1001" spans="16:16">
      <c r="P1001" s="130"/>
    </row>
    <row r="1002" spans="16:16">
      <c r="P1002" s="130"/>
    </row>
    <row r="1003" spans="16:16">
      <c r="P1003" s="130"/>
    </row>
    <row r="1004" spans="16:16">
      <c r="P1004" s="130"/>
    </row>
    <row r="1005" spans="16:16">
      <c r="P1005" s="130"/>
    </row>
    <row r="1006" spans="16:16">
      <c r="P1006" s="130"/>
    </row>
    <row r="1007" spans="16:16">
      <c r="P1007" s="130"/>
    </row>
    <row r="1008" spans="16:16">
      <c r="P1008" s="130"/>
    </row>
    <row r="1009" spans="16:16">
      <c r="P1009" s="130"/>
    </row>
    <row r="1010" spans="16:16">
      <c r="P1010" s="130"/>
    </row>
    <row r="1011" spans="16:16">
      <c r="P1011" s="130"/>
    </row>
    <row r="1012" spans="16:16">
      <c r="P1012" s="130"/>
    </row>
    <row r="1013" spans="16:16">
      <c r="P1013" s="130"/>
    </row>
    <row r="1014" spans="16:16">
      <c r="P1014" s="130"/>
    </row>
    <row r="1015" spans="16:16">
      <c r="P1015" s="130"/>
    </row>
    <row r="1016" spans="16:16">
      <c r="P1016" s="130"/>
    </row>
    <row r="1017" spans="16:16">
      <c r="P1017" s="130"/>
    </row>
    <row r="1018" spans="16:16">
      <c r="P1018" s="130"/>
    </row>
    <row r="1019" spans="16:16">
      <c r="P1019" s="130"/>
    </row>
    <row r="1020" spans="16:16">
      <c r="P1020" s="130"/>
    </row>
    <row r="1021" spans="16:16">
      <c r="P1021" s="130"/>
    </row>
    <row r="1022" spans="16:16">
      <c r="P1022" s="130"/>
    </row>
    <row r="1023" spans="16:16">
      <c r="P1023" s="130"/>
    </row>
    <row r="1024" spans="16:16">
      <c r="P1024" s="130"/>
    </row>
    <row r="1025" spans="16:16">
      <c r="P1025" s="130"/>
    </row>
    <row r="1026" spans="16:16">
      <c r="P1026" s="130"/>
    </row>
    <row r="1027" spans="16:16">
      <c r="P1027" s="130"/>
    </row>
    <row r="1028" spans="16:16">
      <c r="P1028" s="130"/>
    </row>
    <row r="1029" spans="16:16">
      <c r="P1029" s="130"/>
    </row>
    <row r="1030" spans="16:16">
      <c r="P1030" s="130"/>
    </row>
    <row r="1031" spans="16:16">
      <c r="P1031" s="130"/>
    </row>
    <row r="1032" spans="16:16">
      <c r="P1032" s="130"/>
    </row>
    <row r="1033" spans="16:16">
      <c r="P1033" s="130"/>
    </row>
    <row r="1034" spans="16:16">
      <c r="P1034" s="130"/>
    </row>
    <row r="1035" spans="16:16">
      <c r="P1035" s="130"/>
    </row>
    <row r="1036" spans="16:16">
      <c r="P1036" s="130"/>
    </row>
    <row r="1037" spans="16:16">
      <c r="P1037" s="130"/>
    </row>
    <row r="1038" spans="16:16">
      <c r="P1038" s="130"/>
    </row>
    <row r="1039" spans="16:16">
      <c r="P1039" s="130"/>
    </row>
    <row r="1040" spans="16:16">
      <c r="P1040" s="130"/>
    </row>
    <row r="1041" spans="16:16">
      <c r="P1041" s="130"/>
    </row>
    <row r="1042" spans="16:16">
      <c r="P1042" s="130"/>
    </row>
    <row r="1043" spans="16:16">
      <c r="P1043" s="130"/>
    </row>
    <row r="1044" spans="16:16">
      <c r="P1044" s="130"/>
    </row>
    <row r="1045" spans="16:16">
      <c r="P1045" s="130"/>
    </row>
    <row r="1046" spans="16:16">
      <c r="P1046" s="130"/>
    </row>
    <row r="1047" spans="16:16">
      <c r="P1047" s="130"/>
    </row>
    <row r="1048" spans="16:16">
      <c r="P1048" s="130"/>
    </row>
    <row r="1049" spans="16:16">
      <c r="P1049" s="130"/>
    </row>
    <row r="1050" spans="16:16">
      <c r="P1050" s="130"/>
    </row>
    <row r="1051" spans="16:16">
      <c r="P1051" s="130"/>
    </row>
    <row r="1052" spans="16:16">
      <c r="P1052" s="130"/>
    </row>
    <row r="1053" spans="16:16">
      <c r="P1053" s="130"/>
    </row>
    <row r="1054" spans="16:16">
      <c r="P1054" s="130"/>
    </row>
    <row r="1055" spans="16:16">
      <c r="P1055" s="130"/>
    </row>
    <row r="1056" spans="16:16">
      <c r="P1056" s="130"/>
    </row>
    <row r="1057" spans="16:16">
      <c r="P1057" s="130"/>
    </row>
    <row r="1058" spans="16:16">
      <c r="P1058" s="130"/>
    </row>
    <row r="1059" spans="16:16">
      <c r="P1059" s="130"/>
    </row>
    <row r="1060" spans="16:16">
      <c r="P1060" s="130"/>
    </row>
    <row r="1061" spans="16:16">
      <c r="P1061" s="130"/>
    </row>
    <row r="1062" spans="16:16">
      <c r="P1062" s="130"/>
    </row>
    <row r="1063" spans="16:16">
      <c r="P1063" s="130"/>
    </row>
    <row r="1064" spans="16:16">
      <c r="P1064" s="130"/>
    </row>
    <row r="1065" spans="16:16">
      <c r="P1065" s="130"/>
    </row>
    <row r="1066" spans="16:16">
      <c r="P1066" s="130"/>
    </row>
    <row r="1067" spans="16:16">
      <c r="P1067" s="130"/>
    </row>
    <row r="1068" spans="16:16">
      <c r="P1068" s="130"/>
    </row>
    <row r="1069" spans="16:16">
      <c r="P1069" s="130"/>
    </row>
    <row r="1070" spans="16:16">
      <c r="P1070" s="130"/>
    </row>
    <row r="1071" spans="16:16">
      <c r="P1071" s="130"/>
    </row>
    <row r="1072" spans="16:16">
      <c r="P1072" s="130"/>
    </row>
    <row r="1073" spans="16:16">
      <c r="P1073" s="130"/>
    </row>
    <row r="1074" spans="16:16">
      <c r="P1074" s="130"/>
    </row>
    <row r="1075" spans="16:16">
      <c r="P1075" s="130"/>
    </row>
    <row r="1076" spans="16:16">
      <c r="P1076" s="130"/>
    </row>
    <row r="1077" spans="16:16">
      <c r="P1077" s="130"/>
    </row>
    <row r="1078" spans="16:16">
      <c r="P1078" s="130"/>
    </row>
  </sheetData>
  <autoFilter ref="A4:AC340" xr:uid="{00000000-0001-0000-0100-000000000000}"/>
  <phoneticPr fontId="25" type="noConversion"/>
  <printOptions horizontalCentered="1"/>
  <pageMargins left="0" right="0.39370078740157483" top="0.74803149606299213" bottom="0.74803149606299213" header="0.31496062992125984" footer="0.31496062992125984"/>
  <pageSetup scale="65" fitToWidth="0" fitToHeight="0" orientation="landscape" r:id="rId1"/>
  <ignoredErrors>
    <ignoredError sqref="Q340:R340" formula="1"/>
    <ignoredError sqref="B5:C340 D9:D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7"/>
  <sheetViews>
    <sheetView zoomScale="80" zoomScaleNormal="80" workbookViewId="0">
      <pane xSplit="6" ySplit="2" topLeftCell="G103" activePane="bottomRight" state="frozen"/>
      <selection pane="topRight" activeCell="G1" sqref="G1"/>
      <selection pane="bottomLeft" activeCell="A3" sqref="A3"/>
      <selection pane="bottomRight" activeCell="L75" sqref="L75"/>
    </sheetView>
  </sheetViews>
  <sheetFormatPr baseColWidth="10" defaultColWidth="11.42578125" defaultRowHeight="12.75"/>
  <cols>
    <col min="1" max="1" width="11.5703125" style="8" customWidth="1"/>
    <col min="2" max="2" width="8" style="8" customWidth="1"/>
    <col min="3" max="4" width="6.140625" style="8" customWidth="1"/>
    <col min="5" max="5" width="13.85546875" style="8" customWidth="1"/>
    <col min="6" max="6" width="50.28515625" style="8" customWidth="1"/>
    <col min="7" max="7" width="18.5703125" style="8" customWidth="1"/>
    <col min="8" max="9" width="11.42578125" style="8" customWidth="1"/>
    <col min="10" max="10" width="16.42578125" style="8" customWidth="1"/>
    <col min="11" max="12" width="14.28515625" style="8" customWidth="1"/>
    <col min="13" max="13" width="15.5703125" style="8" customWidth="1"/>
    <col min="14" max="15" width="14.28515625" style="8" customWidth="1"/>
    <col min="16" max="16" width="15" style="8" customWidth="1"/>
    <col min="17" max="19" width="14.28515625" style="8" customWidth="1"/>
    <col min="20" max="20" width="17.7109375" style="14" bestFit="1" customWidth="1"/>
    <col min="21" max="21" width="15.5703125" style="230" bestFit="1" customWidth="1"/>
    <col min="22" max="16384" width="11.42578125" style="8"/>
  </cols>
  <sheetData>
    <row r="1" spans="1:21" ht="15.75">
      <c r="A1" s="318" t="s">
        <v>650</v>
      </c>
      <c r="B1" s="212"/>
      <c r="C1" s="212"/>
      <c r="D1" s="212"/>
      <c r="E1" s="212"/>
      <c r="F1" s="212"/>
      <c r="G1" s="212"/>
      <c r="H1" s="212"/>
      <c r="I1" s="104">
        <f>SUBTOTAL(9,I3:I110)</f>
        <v>0</v>
      </c>
      <c r="J1" s="104">
        <f>SUM(J3:J102)</f>
        <v>178846.51199999999</v>
      </c>
      <c r="K1" s="104">
        <f t="shared" ref="K1:U1" si="0">SUM(K3:K102)</f>
        <v>491832.06</v>
      </c>
      <c r="L1" s="104">
        <f t="shared" si="0"/>
        <v>308017.93699999998</v>
      </c>
      <c r="M1" s="104">
        <f t="shared" si="0"/>
        <v>0</v>
      </c>
      <c r="N1" s="104">
        <f t="shared" si="0"/>
        <v>0</v>
      </c>
      <c r="O1" s="104">
        <f t="shared" si="0"/>
        <v>0</v>
      </c>
      <c r="P1" s="104">
        <f t="shared" si="0"/>
        <v>0</v>
      </c>
      <c r="Q1" s="104">
        <f t="shared" si="0"/>
        <v>0</v>
      </c>
      <c r="R1" s="104">
        <f t="shared" si="0"/>
        <v>0</v>
      </c>
      <c r="S1" s="104">
        <f t="shared" si="0"/>
        <v>0</v>
      </c>
      <c r="T1" s="104">
        <f t="shared" si="0"/>
        <v>0</v>
      </c>
      <c r="U1" s="104">
        <f t="shared" si="0"/>
        <v>978696.50900000008</v>
      </c>
    </row>
    <row r="2" spans="1:21" ht="38.25">
      <c r="A2" s="105" t="s">
        <v>651</v>
      </c>
      <c r="B2" s="106" t="s">
        <v>135</v>
      </c>
      <c r="C2" s="106" t="s">
        <v>5</v>
      </c>
      <c r="D2" s="106" t="s">
        <v>136</v>
      </c>
      <c r="E2" s="107" t="s">
        <v>137</v>
      </c>
      <c r="F2" s="107" t="s">
        <v>138</v>
      </c>
      <c r="G2" s="107" t="s">
        <v>76</v>
      </c>
      <c r="H2" s="106" t="s">
        <v>142</v>
      </c>
      <c r="I2" s="108">
        <v>46023</v>
      </c>
      <c r="J2" s="108">
        <v>46054</v>
      </c>
      <c r="K2" s="108">
        <v>46082</v>
      </c>
      <c r="L2" s="108">
        <v>46113</v>
      </c>
      <c r="M2" s="108">
        <v>46143</v>
      </c>
      <c r="N2" s="108">
        <v>46174</v>
      </c>
      <c r="O2" s="108">
        <v>46204</v>
      </c>
      <c r="P2" s="108">
        <v>46235</v>
      </c>
      <c r="Q2" s="108">
        <v>46266</v>
      </c>
      <c r="R2" s="108">
        <v>46296</v>
      </c>
      <c r="S2" s="108">
        <v>46327</v>
      </c>
      <c r="T2" s="108">
        <v>46357</v>
      </c>
      <c r="U2" s="228" t="s">
        <v>652</v>
      </c>
    </row>
    <row r="3" spans="1:21" ht="26.25" customHeight="1">
      <c r="A3" s="197">
        <v>40009018</v>
      </c>
      <c r="B3" s="10" t="s">
        <v>448</v>
      </c>
      <c r="C3" s="11" t="s">
        <v>27</v>
      </c>
      <c r="D3" s="10" t="s">
        <v>653</v>
      </c>
      <c r="E3" s="12" t="s">
        <v>148</v>
      </c>
      <c r="F3" s="263" t="s">
        <v>654</v>
      </c>
      <c r="G3" s="266" t="s">
        <v>83</v>
      </c>
      <c r="H3" s="273">
        <v>87467</v>
      </c>
      <c r="I3" s="273"/>
      <c r="J3" s="274"/>
      <c r="K3" s="273"/>
      <c r="L3" s="275"/>
      <c r="M3" s="273"/>
      <c r="N3" s="273"/>
      <c r="O3" s="273"/>
      <c r="P3" s="274"/>
      <c r="Q3" s="273"/>
      <c r="R3" s="273"/>
      <c r="S3" s="276"/>
      <c r="T3" s="273"/>
      <c r="U3" s="273">
        <f>SUM(I3:T3)</f>
        <v>0</v>
      </c>
    </row>
    <row r="4" spans="1:21" ht="24" customHeight="1">
      <c r="A4" s="197">
        <v>40024661</v>
      </c>
      <c r="B4" s="10" t="s">
        <v>448</v>
      </c>
      <c r="C4" s="11" t="s">
        <v>27</v>
      </c>
      <c r="D4" s="10" t="s">
        <v>653</v>
      </c>
      <c r="E4" s="12" t="s">
        <v>148</v>
      </c>
      <c r="F4" s="263" t="s">
        <v>655</v>
      </c>
      <c r="G4" s="266" t="s">
        <v>94</v>
      </c>
      <c r="H4" s="273">
        <v>60000</v>
      </c>
      <c r="I4" s="273"/>
      <c r="J4" s="274"/>
      <c r="K4" s="273"/>
      <c r="L4" s="275"/>
      <c r="M4" s="273"/>
      <c r="N4" s="273"/>
      <c r="O4" s="273"/>
      <c r="P4" s="274"/>
      <c r="Q4" s="273"/>
      <c r="R4" s="273"/>
      <c r="S4" s="277"/>
      <c r="T4" s="273"/>
      <c r="U4" s="273">
        <f t="shared" ref="U4:U67" si="1">SUM(I4:T4)</f>
        <v>0</v>
      </c>
    </row>
    <row r="5" spans="1:21" ht="22.5">
      <c r="A5" s="197">
        <v>40024819</v>
      </c>
      <c r="B5" s="10" t="s">
        <v>448</v>
      </c>
      <c r="C5" s="11" t="s">
        <v>27</v>
      </c>
      <c r="D5" s="10" t="s">
        <v>653</v>
      </c>
      <c r="E5" s="12" t="s">
        <v>148</v>
      </c>
      <c r="F5" s="264" t="s">
        <v>656</v>
      </c>
      <c r="G5" s="266" t="s">
        <v>88</v>
      </c>
      <c r="H5" s="273">
        <v>106866</v>
      </c>
      <c r="I5" s="273"/>
      <c r="J5" s="274"/>
      <c r="K5" s="273"/>
      <c r="L5" s="275"/>
      <c r="M5" s="273"/>
      <c r="N5" s="273"/>
      <c r="O5" s="273"/>
      <c r="P5" s="274"/>
      <c r="Q5" s="273"/>
      <c r="R5" s="273"/>
      <c r="S5" s="276"/>
      <c r="T5" s="273"/>
      <c r="U5" s="273">
        <f t="shared" si="1"/>
        <v>0</v>
      </c>
    </row>
    <row r="6" spans="1:21" ht="22.5">
      <c r="A6" s="197">
        <v>40024767</v>
      </c>
      <c r="B6" s="10" t="s">
        <v>448</v>
      </c>
      <c r="C6" s="11" t="s">
        <v>27</v>
      </c>
      <c r="D6" s="10" t="s">
        <v>653</v>
      </c>
      <c r="E6" s="12" t="s">
        <v>148</v>
      </c>
      <c r="F6" s="264" t="s">
        <v>657</v>
      </c>
      <c r="G6" s="266" t="s">
        <v>90</v>
      </c>
      <c r="H6" s="273">
        <v>97339</v>
      </c>
      <c r="I6" s="273"/>
      <c r="J6" s="274"/>
      <c r="K6" s="273"/>
      <c r="L6" s="275"/>
      <c r="M6" s="273"/>
      <c r="N6" s="273"/>
      <c r="O6" s="273"/>
      <c r="P6" s="274"/>
      <c r="Q6" s="273"/>
      <c r="R6" s="273"/>
      <c r="S6" s="276"/>
      <c r="T6" s="273"/>
      <c r="U6" s="273">
        <f t="shared" si="1"/>
        <v>0</v>
      </c>
    </row>
    <row r="7" spans="1:21" ht="24" customHeight="1">
      <c r="A7" s="197">
        <v>40024446</v>
      </c>
      <c r="B7" s="10" t="s">
        <v>448</v>
      </c>
      <c r="C7" s="11" t="s">
        <v>27</v>
      </c>
      <c r="D7" s="10" t="s">
        <v>653</v>
      </c>
      <c r="E7" s="12" t="s">
        <v>148</v>
      </c>
      <c r="F7" s="264" t="s">
        <v>658</v>
      </c>
      <c r="G7" s="266" t="s">
        <v>81</v>
      </c>
      <c r="H7" s="273">
        <v>38346</v>
      </c>
      <c r="I7" s="273"/>
      <c r="J7" s="274"/>
      <c r="K7" s="273"/>
      <c r="L7" s="275"/>
      <c r="M7" s="273"/>
      <c r="N7" s="273"/>
      <c r="O7" s="273"/>
      <c r="P7" s="274"/>
      <c r="Q7" s="273"/>
      <c r="R7" s="273"/>
      <c r="S7" s="276"/>
      <c r="T7" s="273"/>
      <c r="U7" s="273">
        <f t="shared" si="1"/>
        <v>0</v>
      </c>
    </row>
    <row r="8" spans="1:21" ht="25.5" customHeight="1">
      <c r="A8" s="197">
        <v>40024791</v>
      </c>
      <c r="B8" s="10" t="s">
        <v>448</v>
      </c>
      <c r="C8" s="11" t="s">
        <v>27</v>
      </c>
      <c r="D8" s="10" t="s">
        <v>653</v>
      </c>
      <c r="E8" s="12" t="s">
        <v>148</v>
      </c>
      <c r="F8" s="264" t="s">
        <v>659</v>
      </c>
      <c r="G8" s="266" t="s">
        <v>84</v>
      </c>
      <c r="H8" s="273">
        <v>110161</v>
      </c>
      <c r="I8" s="273"/>
      <c r="J8" s="274"/>
      <c r="K8" s="273">
        <v>28307.287</v>
      </c>
      <c r="L8" s="275"/>
      <c r="M8" s="273"/>
      <c r="N8" s="273"/>
      <c r="O8" s="273"/>
      <c r="P8" s="274"/>
      <c r="Q8" s="273"/>
      <c r="R8" s="273"/>
      <c r="S8" s="276"/>
      <c r="T8" s="273"/>
      <c r="U8" s="273">
        <f t="shared" si="1"/>
        <v>28307.287</v>
      </c>
    </row>
    <row r="9" spans="1:21" ht="22.5">
      <c r="A9" s="197">
        <v>40022408</v>
      </c>
      <c r="B9" s="10" t="s">
        <v>448</v>
      </c>
      <c r="C9" s="11" t="s">
        <v>27</v>
      </c>
      <c r="D9" s="10" t="s">
        <v>653</v>
      </c>
      <c r="E9" s="12" t="s">
        <v>148</v>
      </c>
      <c r="F9" s="265" t="s">
        <v>660</v>
      </c>
      <c r="G9" s="266" t="s">
        <v>80</v>
      </c>
      <c r="H9" s="273">
        <v>99339</v>
      </c>
      <c r="I9" s="273"/>
      <c r="J9" s="274"/>
      <c r="K9" s="273"/>
      <c r="L9" s="275"/>
      <c r="M9" s="273"/>
      <c r="N9" s="273"/>
      <c r="O9" s="273"/>
      <c r="P9" s="274"/>
      <c r="Q9" s="273"/>
      <c r="R9" s="273"/>
      <c r="S9" s="277"/>
      <c r="T9" s="273"/>
      <c r="U9" s="273">
        <f t="shared" si="1"/>
        <v>0</v>
      </c>
    </row>
    <row r="10" spans="1:21" ht="22.5">
      <c r="A10" s="197">
        <v>40030941</v>
      </c>
      <c r="B10" s="10" t="s">
        <v>448</v>
      </c>
      <c r="C10" s="11" t="s">
        <v>27</v>
      </c>
      <c r="D10" s="10" t="s">
        <v>653</v>
      </c>
      <c r="E10" s="12" t="s">
        <v>148</v>
      </c>
      <c r="F10" s="265" t="s">
        <v>661</v>
      </c>
      <c r="G10" s="266" t="s">
        <v>81</v>
      </c>
      <c r="H10" s="273">
        <v>93252</v>
      </c>
      <c r="I10" s="273"/>
      <c r="J10" s="274"/>
      <c r="K10" s="273"/>
      <c r="L10" s="275"/>
      <c r="M10" s="273"/>
      <c r="N10" s="273"/>
      <c r="O10" s="273"/>
      <c r="P10" s="274"/>
      <c r="Q10" s="273"/>
      <c r="R10" s="273"/>
      <c r="S10" s="276"/>
      <c r="T10" s="273"/>
      <c r="U10" s="273">
        <f t="shared" si="1"/>
        <v>0</v>
      </c>
    </row>
    <row r="11" spans="1:21" ht="27" customHeight="1">
      <c r="A11" s="197">
        <v>40024485</v>
      </c>
      <c r="B11" s="10" t="s">
        <v>448</v>
      </c>
      <c r="C11" s="11" t="s">
        <v>27</v>
      </c>
      <c r="D11" s="10" t="s">
        <v>653</v>
      </c>
      <c r="E11" s="12" t="s">
        <v>148</v>
      </c>
      <c r="F11" s="267" t="s">
        <v>662</v>
      </c>
      <c r="G11" s="266" t="s">
        <v>79</v>
      </c>
      <c r="H11" s="273">
        <v>73685</v>
      </c>
      <c r="I11" s="273"/>
      <c r="J11" s="274"/>
      <c r="K11" s="273"/>
      <c r="L11" s="275"/>
      <c r="M11" s="273"/>
      <c r="N11" s="273"/>
      <c r="O11" s="273"/>
      <c r="P11" s="274"/>
      <c r="Q11" s="273"/>
      <c r="R11" s="273"/>
      <c r="S11" s="277"/>
      <c r="T11" s="273"/>
      <c r="U11" s="273">
        <f t="shared" si="1"/>
        <v>0</v>
      </c>
    </row>
    <row r="12" spans="1:21" ht="30" customHeight="1">
      <c r="A12" s="197">
        <v>40008920</v>
      </c>
      <c r="B12" s="10" t="s">
        <v>448</v>
      </c>
      <c r="C12" s="11" t="s">
        <v>27</v>
      </c>
      <c r="D12" s="10" t="s">
        <v>653</v>
      </c>
      <c r="E12" s="12" t="s">
        <v>148</v>
      </c>
      <c r="F12" s="190" t="s">
        <v>663</v>
      </c>
      <c r="G12" s="266" t="s">
        <v>79</v>
      </c>
      <c r="H12" s="273">
        <v>102994</v>
      </c>
      <c r="I12" s="273"/>
      <c r="J12" s="274"/>
      <c r="K12" s="273"/>
      <c r="L12" s="275"/>
      <c r="M12" s="273"/>
      <c r="N12" s="273"/>
      <c r="O12" s="273"/>
      <c r="P12" s="274"/>
      <c r="Q12" s="273"/>
      <c r="R12" s="273"/>
      <c r="S12" s="276"/>
      <c r="T12" s="273"/>
      <c r="U12" s="273">
        <f t="shared" si="1"/>
        <v>0</v>
      </c>
    </row>
    <row r="13" spans="1:21" ht="24" customHeight="1">
      <c r="A13" s="197">
        <v>40024665</v>
      </c>
      <c r="B13" s="10" t="s">
        <v>448</v>
      </c>
      <c r="C13" s="11" t="s">
        <v>27</v>
      </c>
      <c r="D13" s="10" t="s">
        <v>653</v>
      </c>
      <c r="E13" s="12" t="s">
        <v>148</v>
      </c>
      <c r="F13" s="264" t="s">
        <v>664</v>
      </c>
      <c r="G13" s="266" t="s">
        <v>94</v>
      </c>
      <c r="H13" s="273">
        <v>95367</v>
      </c>
      <c r="I13" s="273"/>
      <c r="J13" s="274"/>
      <c r="K13" s="273"/>
      <c r="L13" s="275"/>
      <c r="M13" s="273"/>
      <c r="N13" s="273"/>
      <c r="O13" s="273"/>
      <c r="P13" s="274"/>
      <c r="Q13" s="273"/>
      <c r="R13" s="273"/>
      <c r="S13" s="276"/>
      <c r="T13" s="273"/>
      <c r="U13" s="273">
        <f t="shared" si="1"/>
        <v>0</v>
      </c>
    </row>
    <row r="14" spans="1:21" ht="37.5" customHeight="1">
      <c r="A14" s="197">
        <v>40040377</v>
      </c>
      <c r="B14" s="10" t="s">
        <v>448</v>
      </c>
      <c r="C14" s="11" t="s">
        <v>27</v>
      </c>
      <c r="D14" s="10" t="s">
        <v>653</v>
      </c>
      <c r="E14" s="12" t="s">
        <v>148</v>
      </c>
      <c r="F14" s="264" t="s">
        <v>665</v>
      </c>
      <c r="G14" s="266" t="s">
        <v>88</v>
      </c>
      <c r="H14" s="273">
        <v>128699</v>
      </c>
      <c r="I14" s="273"/>
      <c r="J14" s="274"/>
      <c r="K14" s="273"/>
      <c r="L14" s="275"/>
      <c r="M14" s="273"/>
      <c r="N14" s="273"/>
      <c r="O14" s="273"/>
      <c r="P14" s="274"/>
      <c r="Q14" s="273"/>
      <c r="R14" s="273"/>
      <c r="S14" s="276"/>
      <c r="T14" s="273"/>
      <c r="U14" s="273">
        <f t="shared" si="1"/>
        <v>0</v>
      </c>
    </row>
    <row r="15" spans="1:21" ht="22.5">
      <c r="A15" s="197">
        <v>40040384</v>
      </c>
      <c r="B15" s="10" t="s">
        <v>448</v>
      </c>
      <c r="C15" s="11" t="s">
        <v>27</v>
      </c>
      <c r="D15" s="10" t="s">
        <v>653</v>
      </c>
      <c r="E15" s="12" t="s">
        <v>148</v>
      </c>
      <c r="F15" s="267" t="s">
        <v>666</v>
      </c>
      <c r="G15" s="266" t="s">
        <v>88</v>
      </c>
      <c r="H15" s="273">
        <v>123902</v>
      </c>
      <c r="I15" s="273"/>
      <c r="J15" s="274"/>
      <c r="K15" s="273"/>
      <c r="L15" s="275"/>
      <c r="M15" s="273"/>
      <c r="N15" s="273"/>
      <c r="O15" s="273"/>
      <c r="P15" s="274"/>
      <c r="Q15" s="273"/>
      <c r="R15" s="273"/>
      <c r="S15" s="276"/>
      <c r="T15" s="273"/>
      <c r="U15" s="273">
        <f t="shared" si="1"/>
        <v>0</v>
      </c>
    </row>
    <row r="16" spans="1:21" ht="22.5" customHeight="1">
      <c r="A16" s="197">
        <v>40042652</v>
      </c>
      <c r="B16" s="10" t="s">
        <v>448</v>
      </c>
      <c r="C16" s="11" t="s">
        <v>27</v>
      </c>
      <c r="D16" s="10" t="s">
        <v>653</v>
      </c>
      <c r="E16" s="12" t="s">
        <v>148</v>
      </c>
      <c r="F16" s="267" t="s">
        <v>667</v>
      </c>
      <c r="G16" s="266" t="s">
        <v>91</v>
      </c>
      <c r="H16" s="273">
        <v>64797</v>
      </c>
      <c r="I16" s="273"/>
      <c r="J16" s="274"/>
      <c r="K16" s="273"/>
      <c r="L16" s="275"/>
      <c r="M16" s="273"/>
      <c r="N16" s="273"/>
      <c r="O16" s="273"/>
      <c r="P16" s="274"/>
      <c r="Q16" s="273"/>
      <c r="R16" s="273"/>
      <c r="S16" s="276"/>
      <c r="T16" s="273"/>
      <c r="U16" s="273">
        <f t="shared" si="1"/>
        <v>0</v>
      </c>
    </row>
    <row r="17" spans="1:21" ht="22.5">
      <c r="A17" s="197">
        <v>40042912</v>
      </c>
      <c r="B17" s="10" t="s">
        <v>448</v>
      </c>
      <c r="C17" s="11" t="s">
        <v>27</v>
      </c>
      <c r="D17" s="10" t="s">
        <v>653</v>
      </c>
      <c r="E17" s="12" t="s">
        <v>148</v>
      </c>
      <c r="F17" s="267" t="s">
        <v>668</v>
      </c>
      <c r="G17" s="266" t="s">
        <v>79</v>
      </c>
      <c r="H17" s="273">
        <v>92653</v>
      </c>
      <c r="I17" s="273"/>
      <c r="J17" s="274"/>
      <c r="K17" s="273"/>
      <c r="L17" s="275"/>
      <c r="M17" s="273"/>
      <c r="N17" s="273"/>
      <c r="O17" s="273"/>
      <c r="P17" s="274"/>
      <c r="Q17" s="273"/>
      <c r="R17" s="273"/>
      <c r="S17" s="276"/>
      <c r="T17" s="273"/>
      <c r="U17" s="273">
        <f t="shared" si="1"/>
        <v>0</v>
      </c>
    </row>
    <row r="18" spans="1:21" ht="23.25" customHeight="1">
      <c r="A18" s="197">
        <v>40042924</v>
      </c>
      <c r="B18" s="10" t="s">
        <v>448</v>
      </c>
      <c r="C18" s="11" t="s">
        <v>27</v>
      </c>
      <c r="D18" s="10" t="s">
        <v>653</v>
      </c>
      <c r="E18" s="12" t="s">
        <v>148</v>
      </c>
      <c r="F18" s="190" t="s">
        <v>669</v>
      </c>
      <c r="G18" s="266" t="s">
        <v>80</v>
      </c>
      <c r="H18" s="273">
        <v>108725</v>
      </c>
      <c r="I18" s="273"/>
      <c r="J18" s="274">
        <v>50925.402000000002</v>
      </c>
      <c r="K18" s="273"/>
      <c r="L18" s="275"/>
      <c r="M18" s="273"/>
      <c r="N18" s="273"/>
      <c r="O18" s="273"/>
      <c r="P18" s="274"/>
      <c r="Q18" s="273"/>
      <c r="R18" s="273"/>
      <c r="S18" s="276"/>
      <c r="T18" s="273"/>
      <c r="U18" s="273">
        <f t="shared" si="1"/>
        <v>50925.402000000002</v>
      </c>
    </row>
    <row r="19" spans="1:21" ht="26.25" customHeight="1">
      <c r="A19" s="197">
        <v>40043580</v>
      </c>
      <c r="B19" s="10" t="s">
        <v>448</v>
      </c>
      <c r="C19" s="11" t="s">
        <v>27</v>
      </c>
      <c r="D19" s="10" t="s">
        <v>653</v>
      </c>
      <c r="E19" s="12" t="s">
        <v>148</v>
      </c>
      <c r="F19" s="264" t="s">
        <v>670</v>
      </c>
      <c r="G19" s="266" t="s">
        <v>84</v>
      </c>
      <c r="H19" s="273">
        <v>50726</v>
      </c>
      <c r="I19" s="273"/>
      <c r="J19" s="274"/>
      <c r="K19" s="273"/>
      <c r="L19" s="275"/>
      <c r="M19" s="273"/>
      <c r="N19" s="273"/>
      <c r="O19" s="273"/>
      <c r="P19" s="274"/>
      <c r="Q19" s="273"/>
      <c r="R19" s="273"/>
      <c r="S19" s="276"/>
      <c r="T19" s="273"/>
      <c r="U19" s="273">
        <f t="shared" si="1"/>
        <v>0</v>
      </c>
    </row>
    <row r="20" spans="1:21" ht="27" customHeight="1">
      <c r="A20" s="197">
        <v>40044387</v>
      </c>
      <c r="B20" s="10" t="s">
        <v>448</v>
      </c>
      <c r="C20" s="11" t="s">
        <v>27</v>
      </c>
      <c r="D20" s="10" t="s">
        <v>653</v>
      </c>
      <c r="E20" s="12" t="s">
        <v>148</v>
      </c>
      <c r="F20" s="264" t="s">
        <v>671</v>
      </c>
      <c r="G20" s="266" t="s">
        <v>81</v>
      </c>
      <c r="H20" s="273">
        <v>160614</v>
      </c>
      <c r="I20" s="273"/>
      <c r="J20" s="274"/>
      <c r="K20" s="273"/>
      <c r="L20" s="275"/>
      <c r="M20" s="273"/>
      <c r="N20" s="273"/>
      <c r="O20" s="273"/>
      <c r="P20" s="274"/>
      <c r="Q20" s="273"/>
      <c r="R20" s="273"/>
      <c r="S20" s="276"/>
      <c r="T20" s="273"/>
      <c r="U20" s="273">
        <f t="shared" si="1"/>
        <v>0</v>
      </c>
    </row>
    <row r="21" spans="1:21" ht="21" customHeight="1">
      <c r="A21" s="197">
        <v>40046413</v>
      </c>
      <c r="B21" s="10" t="s">
        <v>448</v>
      </c>
      <c r="C21" s="11" t="s">
        <v>27</v>
      </c>
      <c r="D21" s="10" t="s">
        <v>653</v>
      </c>
      <c r="E21" s="12" t="s">
        <v>148</v>
      </c>
      <c r="F21" s="265" t="s">
        <v>672</v>
      </c>
      <c r="G21" s="266" t="s">
        <v>83</v>
      </c>
      <c r="H21" s="273">
        <v>135999</v>
      </c>
      <c r="I21" s="273"/>
      <c r="J21" s="274"/>
      <c r="K21" s="273"/>
      <c r="L21" s="275"/>
      <c r="M21" s="273"/>
      <c r="N21" s="273"/>
      <c r="O21" s="273"/>
      <c r="P21" s="274"/>
      <c r="Q21" s="273"/>
      <c r="R21" s="273"/>
      <c r="S21" s="276"/>
      <c r="T21" s="273"/>
      <c r="U21" s="273">
        <f t="shared" si="1"/>
        <v>0</v>
      </c>
    </row>
    <row r="22" spans="1:21" ht="26.25" customHeight="1">
      <c r="A22" s="197">
        <v>40046557</v>
      </c>
      <c r="B22" s="10" t="s">
        <v>448</v>
      </c>
      <c r="C22" s="11" t="s">
        <v>27</v>
      </c>
      <c r="D22" s="10" t="s">
        <v>653</v>
      </c>
      <c r="E22" s="12" t="s">
        <v>148</v>
      </c>
      <c r="F22" s="267" t="s">
        <v>673</v>
      </c>
      <c r="G22" s="266" t="s">
        <v>97</v>
      </c>
      <c r="H22" s="273">
        <v>136105</v>
      </c>
      <c r="I22" s="273"/>
      <c r="J22" s="274"/>
      <c r="K22" s="273"/>
      <c r="L22" s="275"/>
      <c r="M22" s="273"/>
      <c r="N22" s="273"/>
      <c r="O22" s="273"/>
      <c r="P22" s="274"/>
      <c r="Q22" s="273"/>
      <c r="R22" s="273"/>
      <c r="S22" s="276"/>
      <c r="T22" s="273"/>
      <c r="U22" s="273">
        <f t="shared" si="1"/>
        <v>0</v>
      </c>
    </row>
    <row r="23" spans="1:21" ht="24.75" customHeight="1">
      <c r="A23" s="197">
        <v>40044142</v>
      </c>
      <c r="B23" s="10" t="s">
        <v>448</v>
      </c>
      <c r="C23" s="11" t="s">
        <v>27</v>
      </c>
      <c r="D23" s="10" t="s">
        <v>653</v>
      </c>
      <c r="E23" s="12" t="s">
        <v>148</v>
      </c>
      <c r="F23" s="265" t="s">
        <v>674</v>
      </c>
      <c r="G23" s="266" t="s">
        <v>90</v>
      </c>
      <c r="H23" s="273">
        <v>123911</v>
      </c>
      <c r="I23" s="273"/>
      <c r="J23" s="274"/>
      <c r="K23" s="273"/>
      <c r="L23" s="275"/>
      <c r="M23" s="273"/>
      <c r="N23" s="273"/>
      <c r="O23" s="273"/>
      <c r="P23" s="274"/>
      <c r="Q23" s="273"/>
      <c r="R23" s="273"/>
      <c r="S23" s="276"/>
      <c r="T23" s="273"/>
      <c r="U23" s="273">
        <f t="shared" si="1"/>
        <v>0</v>
      </c>
    </row>
    <row r="24" spans="1:21" ht="23.25" customHeight="1">
      <c r="A24" s="197">
        <v>40045932</v>
      </c>
      <c r="B24" s="10" t="s">
        <v>448</v>
      </c>
      <c r="C24" s="11" t="s">
        <v>27</v>
      </c>
      <c r="D24" s="10" t="s">
        <v>653</v>
      </c>
      <c r="E24" s="12" t="s">
        <v>148</v>
      </c>
      <c r="F24" s="267" t="s">
        <v>675</v>
      </c>
      <c r="G24" s="266" t="s">
        <v>82</v>
      </c>
      <c r="H24" s="273">
        <v>69093</v>
      </c>
      <c r="I24" s="273"/>
      <c r="J24" s="274"/>
      <c r="K24" s="273"/>
      <c r="L24" s="275"/>
      <c r="M24" s="273"/>
      <c r="N24" s="273"/>
      <c r="O24" s="273"/>
      <c r="P24" s="274"/>
      <c r="Q24" s="273"/>
      <c r="R24" s="273"/>
      <c r="S24" s="276"/>
      <c r="T24" s="273"/>
      <c r="U24" s="273">
        <f t="shared" si="1"/>
        <v>0</v>
      </c>
    </row>
    <row r="25" spans="1:21" ht="30" customHeight="1">
      <c r="A25" s="197">
        <v>40046990</v>
      </c>
      <c r="B25" s="10" t="s">
        <v>448</v>
      </c>
      <c r="C25" s="11" t="s">
        <v>27</v>
      </c>
      <c r="D25" s="10" t="s">
        <v>653</v>
      </c>
      <c r="E25" s="12" t="s">
        <v>148</v>
      </c>
      <c r="F25" s="268" t="s">
        <v>676</v>
      </c>
      <c r="G25" s="266" t="s">
        <v>95</v>
      </c>
      <c r="H25" s="273">
        <v>119472</v>
      </c>
      <c r="I25" s="273"/>
      <c r="J25" s="274"/>
      <c r="K25" s="273"/>
      <c r="L25" s="275"/>
      <c r="M25" s="273"/>
      <c r="N25" s="273"/>
      <c r="O25" s="273"/>
      <c r="P25" s="274"/>
      <c r="Q25" s="273"/>
      <c r="R25" s="273"/>
      <c r="S25" s="276"/>
      <c r="T25" s="273"/>
      <c r="U25" s="273">
        <f t="shared" si="1"/>
        <v>0</v>
      </c>
    </row>
    <row r="26" spans="1:21" ht="22.5">
      <c r="A26" s="197">
        <v>40047111</v>
      </c>
      <c r="B26" s="10" t="s">
        <v>448</v>
      </c>
      <c r="C26" s="11" t="s">
        <v>27</v>
      </c>
      <c r="D26" s="10" t="s">
        <v>653</v>
      </c>
      <c r="E26" s="12" t="s">
        <v>148</v>
      </c>
      <c r="F26" s="269" t="s">
        <v>677</v>
      </c>
      <c r="G26" s="266" t="s">
        <v>96</v>
      </c>
      <c r="H26" s="273">
        <v>61174</v>
      </c>
      <c r="I26" s="273"/>
      <c r="J26" s="274"/>
      <c r="K26" s="273"/>
      <c r="L26" s="275">
        <v>9794.1550000000007</v>
      </c>
      <c r="M26" s="273"/>
      <c r="N26" s="273"/>
      <c r="O26" s="273"/>
      <c r="P26" s="274"/>
      <c r="Q26" s="273"/>
      <c r="R26" s="273"/>
      <c r="S26" s="276"/>
      <c r="T26" s="273"/>
      <c r="U26" s="273">
        <f t="shared" si="1"/>
        <v>9794.1550000000007</v>
      </c>
    </row>
    <row r="27" spans="1:21" ht="22.5" customHeight="1">
      <c r="A27" s="197">
        <v>40046267</v>
      </c>
      <c r="B27" s="10" t="s">
        <v>448</v>
      </c>
      <c r="C27" s="11" t="s">
        <v>27</v>
      </c>
      <c r="D27" s="10" t="s">
        <v>653</v>
      </c>
      <c r="E27" s="12" t="s">
        <v>148</v>
      </c>
      <c r="F27" s="271" t="s">
        <v>678</v>
      </c>
      <c r="G27" s="272" t="s">
        <v>83</v>
      </c>
      <c r="H27" s="273">
        <v>103109</v>
      </c>
      <c r="I27" s="273"/>
      <c r="J27" s="274"/>
      <c r="K27" s="273"/>
      <c r="L27" s="275"/>
      <c r="M27" s="273"/>
      <c r="N27" s="273"/>
      <c r="O27" s="273"/>
      <c r="P27" s="274"/>
      <c r="Q27" s="273"/>
      <c r="R27" s="273"/>
      <c r="S27" s="276"/>
      <c r="T27" s="273"/>
      <c r="U27" s="273">
        <f t="shared" si="1"/>
        <v>0</v>
      </c>
    </row>
    <row r="28" spans="1:21" ht="22.5">
      <c r="A28" s="197">
        <v>40053029</v>
      </c>
      <c r="B28" s="10" t="s">
        <v>448</v>
      </c>
      <c r="C28" s="11" t="s">
        <v>27</v>
      </c>
      <c r="D28" s="10" t="s">
        <v>653</v>
      </c>
      <c r="E28" s="12" t="s">
        <v>148</v>
      </c>
      <c r="F28" s="271" t="s">
        <v>679</v>
      </c>
      <c r="G28" s="272" t="s">
        <v>88</v>
      </c>
      <c r="H28" s="273">
        <v>129413</v>
      </c>
      <c r="I28" s="273"/>
      <c r="J28" s="274"/>
      <c r="K28" s="273"/>
      <c r="L28" s="275"/>
      <c r="M28" s="273"/>
      <c r="N28" s="273"/>
      <c r="O28" s="273"/>
      <c r="P28" s="274"/>
      <c r="Q28" s="273"/>
      <c r="R28" s="278"/>
      <c r="S28" s="276"/>
      <c r="T28" s="273"/>
      <c r="U28" s="273">
        <f t="shared" si="1"/>
        <v>0</v>
      </c>
    </row>
    <row r="29" spans="1:21" ht="22.5">
      <c r="A29" s="197">
        <v>40045460</v>
      </c>
      <c r="B29" s="10" t="s">
        <v>448</v>
      </c>
      <c r="C29" s="11" t="s">
        <v>27</v>
      </c>
      <c r="D29" s="10" t="s">
        <v>653</v>
      </c>
      <c r="E29" s="12" t="s">
        <v>148</v>
      </c>
      <c r="F29" s="271" t="s">
        <v>680</v>
      </c>
      <c r="G29" s="272" t="s">
        <v>83</v>
      </c>
      <c r="H29" s="273">
        <v>185246</v>
      </c>
      <c r="I29" s="273"/>
      <c r="J29" s="274"/>
      <c r="K29" s="273"/>
      <c r="L29" s="275"/>
      <c r="M29" s="273"/>
      <c r="N29" s="273"/>
      <c r="O29" s="273"/>
      <c r="P29" s="274"/>
      <c r="Q29" s="273"/>
      <c r="R29" s="278"/>
      <c r="S29" s="276"/>
      <c r="T29" s="273"/>
      <c r="U29" s="273">
        <f t="shared" si="1"/>
        <v>0</v>
      </c>
    </row>
    <row r="30" spans="1:21">
      <c r="A30" s="197">
        <v>40053683</v>
      </c>
      <c r="B30" s="10" t="s">
        <v>448</v>
      </c>
      <c r="C30" s="11" t="s">
        <v>27</v>
      </c>
      <c r="D30" s="10" t="s">
        <v>653</v>
      </c>
      <c r="E30" s="12" t="s">
        <v>148</v>
      </c>
      <c r="F30" s="271" t="s">
        <v>681</v>
      </c>
      <c r="G30" s="272" t="s">
        <v>88</v>
      </c>
      <c r="H30" s="273">
        <v>97668</v>
      </c>
      <c r="I30" s="273"/>
      <c r="J30" s="274"/>
      <c r="K30" s="273"/>
      <c r="L30" s="275"/>
      <c r="M30" s="273"/>
      <c r="N30" s="273"/>
      <c r="O30" s="273"/>
      <c r="P30" s="274"/>
      <c r="Q30" s="273"/>
      <c r="R30" s="273"/>
      <c r="S30" s="276"/>
      <c r="T30" s="273"/>
      <c r="U30" s="273">
        <f t="shared" si="1"/>
        <v>0</v>
      </c>
    </row>
    <row r="31" spans="1:21" ht="27" customHeight="1">
      <c r="A31" s="197">
        <v>40053990</v>
      </c>
      <c r="B31" s="10" t="s">
        <v>448</v>
      </c>
      <c r="C31" s="11" t="s">
        <v>27</v>
      </c>
      <c r="D31" s="10" t="s">
        <v>653</v>
      </c>
      <c r="E31" s="12" t="s">
        <v>148</v>
      </c>
      <c r="F31" s="270" t="s">
        <v>682</v>
      </c>
      <c r="G31" s="266" t="s">
        <v>95</v>
      </c>
      <c r="H31" s="273">
        <v>185307</v>
      </c>
      <c r="I31" s="273"/>
      <c r="J31" s="274"/>
      <c r="K31" s="273"/>
      <c r="L31" s="275"/>
      <c r="M31" s="273"/>
      <c r="N31" s="273"/>
      <c r="O31" s="273"/>
      <c r="P31" s="274"/>
      <c r="Q31" s="273"/>
      <c r="R31" s="278"/>
      <c r="S31" s="276"/>
      <c r="T31" s="273"/>
      <c r="U31" s="273">
        <f t="shared" si="1"/>
        <v>0</v>
      </c>
    </row>
    <row r="32" spans="1:21" ht="24" customHeight="1">
      <c r="A32" s="197">
        <v>40054280</v>
      </c>
      <c r="B32" s="10" t="s">
        <v>448</v>
      </c>
      <c r="C32" s="11" t="s">
        <v>27</v>
      </c>
      <c r="D32" s="10" t="s">
        <v>653</v>
      </c>
      <c r="E32" s="12" t="s">
        <v>148</v>
      </c>
      <c r="F32" s="270" t="s">
        <v>683</v>
      </c>
      <c r="G32" s="266" t="s">
        <v>91</v>
      </c>
      <c r="H32" s="273">
        <v>185307</v>
      </c>
      <c r="I32" s="273"/>
      <c r="J32" s="274"/>
      <c r="K32" s="273"/>
      <c r="L32" s="275"/>
      <c r="M32" s="273"/>
      <c r="N32" s="273"/>
      <c r="O32" s="273"/>
      <c r="P32" s="274"/>
      <c r="Q32" s="273"/>
      <c r="R32" s="273"/>
      <c r="S32" s="276"/>
      <c r="T32" s="273"/>
      <c r="U32" s="273">
        <f t="shared" si="1"/>
        <v>0</v>
      </c>
    </row>
    <row r="33" spans="1:21" ht="22.5" customHeight="1">
      <c r="A33" s="197">
        <v>40055075</v>
      </c>
      <c r="B33" s="10" t="s">
        <v>448</v>
      </c>
      <c r="C33" s="11" t="s">
        <v>27</v>
      </c>
      <c r="D33" s="10" t="s">
        <v>653</v>
      </c>
      <c r="E33" s="12" t="s">
        <v>148</v>
      </c>
      <c r="F33" s="269" t="s">
        <v>684</v>
      </c>
      <c r="G33" s="266" t="s">
        <v>97</v>
      </c>
      <c r="H33" s="273">
        <v>184681</v>
      </c>
      <c r="I33" s="273"/>
      <c r="J33" s="274"/>
      <c r="K33" s="273"/>
      <c r="L33" s="275"/>
      <c r="M33" s="273"/>
      <c r="N33" s="273"/>
      <c r="O33" s="273"/>
      <c r="P33" s="274"/>
      <c r="Q33" s="273"/>
      <c r="R33" s="273"/>
      <c r="S33" s="276"/>
      <c r="T33" s="273"/>
      <c r="U33" s="273">
        <f t="shared" si="1"/>
        <v>0</v>
      </c>
    </row>
    <row r="34" spans="1:21">
      <c r="A34" s="197">
        <v>40053672</v>
      </c>
      <c r="B34" s="10" t="s">
        <v>448</v>
      </c>
      <c r="C34" s="11" t="s">
        <v>27</v>
      </c>
      <c r="D34" s="10" t="s">
        <v>653</v>
      </c>
      <c r="E34" s="12" t="s">
        <v>148</v>
      </c>
      <c r="F34" s="269" t="s">
        <v>685</v>
      </c>
      <c r="G34" s="266" t="s">
        <v>90</v>
      </c>
      <c r="H34" s="273">
        <v>88432</v>
      </c>
      <c r="I34" s="273"/>
      <c r="J34" s="274"/>
      <c r="K34" s="273"/>
      <c r="L34" s="275"/>
      <c r="M34" s="273"/>
      <c r="N34" s="273"/>
      <c r="O34" s="273"/>
      <c r="P34" s="274"/>
      <c r="Q34" s="273"/>
      <c r="R34" s="273"/>
      <c r="S34" s="276"/>
      <c r="T34" s="273"/>
      <c r="U34" s="273">
        <f t="shared" si="1"/>
        <v>0</v>
      </c>
    </row>
    <row r="35" spans="1:21" ht="29.25" customHeight="1">
      <c r="A35" s="197">
        <v>40054946</v>
      </c>
      <c r="B35" s="10" t="s">
        <v>448</v>
      </c>
      <c r="C35" s="11" t="s">
        <v>27</v>
      </c>
      <c r="D35" s="10" t="s">
        <v>653</v>
      </c>
      <c r="E35" s="12" t="s">
        <v>148</v>
      </c>
      <c r="F35" s="269" t="s">
        <v>686</v>
      </c>
      <c r="G35" s="266" t="s">
        <v>90</v>
      </c>
      <c r="H35" s="273">
        <v>96875</v>
      </c>
      <c r="I35" s="273"/>
      <c r="J35" s="274"/>
      <c r="K35" s="273">
        <v>17563.682000000001</v>
      </c>
      <c r="L35" s="275"/>
      <c r="M35" s="273"/>
      <c r="N35" s="273"/>
      <c r="O35" s="273"/>
      <c r="P35" s="274"/>
      <c r="Q35" s="273"/>
      <c r="R35" s="273"/>
      <c r="S35" s="276"/>
      <c r="T35" s="273"/>
      <c r="U35" s="273">
        <f t="shared" si="1"/>
        <v>17563.682000000001</v>
      </c>
    </row>
    <row r="36" spans="1:21" ht="34.5" customHeight="1">
      <c r="A36" s="197">
        <v>40054796</v>
      </c>
      <c r="B36" s="10" t="s">
        <v>448</v>
      </c>
      <c r="C36" s="11" t="s">
        <v>27</v>
      </c>
      <c r="D36" s="10" t="s">
        <v>653</v>
      </c>
      <c r="E36" s="12" t="s">
        <v>148</v>
      </c>
      <c r="F36" s="271" t="s">
        <v>687</v>
      </c>
      <c r="G36" s="272" t="s">
        <v>84</v>
      </c>
      <c r="H36" s="273">
        <v>185307</v>
      </c>
      <c r="I36" s="273"/>
      <c r="J36" s="274"/>
      <c r="K36" s="273"/>
      <c r="L36" s="275"/>
      <c r="M36" s="273"/>
      <c r="N36" s="273"/>
      <c r="O36" s="273"/>
      <c r="P36" s="274"/>
      <c r="Q36" s="273"/>
      <c r="R36" s="273"/>
      <c r="S36" s="276"/>
      <c r="T36" s="273"/>
      <c r="U36" s="273">
        <f t="shared" si="1"/>
        <v>0</v>
      </c>
    </row>
    <row r="37" spans="1:21" ht="24" customHeight="1">
      <c r="A37" s="197">
        <v>40054187</v>
      </c>
      <c r="B37" s="10" t="s">
        <v>448</v>
      </c>
      <c r="C37" s="11" t="s">
        <v>27</v>
      </c>
      <c r="D37" s="10" t="s">
        <v>653</v>
      </c>
      <c r="E37" s="12" t="s">
        <v>148</v>
      </c>
      <c r="F37" s="269" t="s">
        <v>688</v>
      </c>
      <c r="G37" s="266" t="s">
        <v>94</v>
      </c>
      <c r="H37" s="273">
        <v>89941</v>
      </c>
      <c r="I37" s="273"/>
      <c r="J37" s="274"/>
      <c r="K37" s="273"/>
      <c r="L37" s="275"/>
      <c r="M37" s="273"/>
      <c r="N37" s="273"/>
      <c r="O37" s="273"/>
      <c r="P37" s="274"/>
      <c r="Q37" s="273"/>
      <c r="R37" s="273"/>
      <c r="S37" s="276"/>
      <c r="T37" s="273"/>
      <c r="U37" s="273">
        <f t="shared" si="1"/>
        <v>0</v>
      </c>
    </row>
    <row r="38" spans="1:21" ht="22.5">
      <c r="A38" s="197">
        <v>40055089</v>
      </c>
      <c r="B38" s="10" t="s">
        <v>448</v>
      </c>
      <c r="C38" s="11" t="s">
        <v>27</v>
      </c>
      <c r="D38" s="10" t="s">
        <v>653</v>
      </c>
      <c r="E38" s="12" t="s">
        <v>148</v>
      </c>
      <c r="F38" s="270" t="s">
        <v>689</v>
      </c>
      <c r="G38" s="266" t="s">
        <v>82</v>
      </c>
      <c r="H38" s="273">
        <v>90362</v>
      </c>
      <c r="I38" s="273"/>
      <c r="J38" s="274"/>
      <c r="K38" s="273"/>
      <c r="L38" s="275"/>
      <c r="M38" s="273"/>
      <c r="N38" s="273"/>
      <c r="O38" s="273"/>
      <c r="P38" s="274"/>
      <c r="Q38" s="273"/>
      <c r="R38" s="273"/>
      <c r="S38" s="276"/>
      <c r="T38" s="273"/>
      <c r="U38" s="273">
        <f t="shared" si="1"/>
        <v>0</v>
      </c>
    </row>
    <row r="39" spans="1:21" ht="20.25" customHeight="1">
      <c r="A39" s="197">
        <v>40054685</v>
      </c>
      <c r="B39" s="10" t="s">
        <v>448</v>
      </c>
      <c r="C39" s="11" t="s">
        <v>27</v>
      </c>
      <c r="D39" s="10" t="s">
        <v>653</v>
      </c>
      <c r="E39" s="12" t="s">
        <v>148</v>
      </c>
      <c r="F39" s="269" t="s">
        <v>690</v>
      </c>
      <c r="G39" s="266" t="s">
        <v>94</v>
      </c>
      <c r="H39" s="273">
        <v>73302</v>
      </c>
      <c r="I39" s="273"/>
      <c r="J39" s="274">
        <v>35932.68</v>
      </c>
      <c r="K39" s="273">
        <v>8808.9269999999997</v>
      </c>
      <c r="L39" s="275">
        <v>7329.1440000000002</v>
      </c>
      <c r="M39" s="273"/>
      <c r="N39" s="273"/>
      <c r="O39" s="273"/>
      <c r="P39" s="274"/>
      <c r="Q39" s="273"/>
      <c r="R39" s="273"/>
      <c r="S39" s="276"/>
      <c r="T39" s="273"/>
      <c r="U39" s="273">
        <f t="shared" si="1"/>
        <v>52070.751000000004</v>
      </c>
    </row>
    <row r="40" spans="1:21" ht="22.5" customHeight="1">
      <c r="A40" s="197">
        <v>40055970</v>
      </c>
      <c r="B40" s="10" t="s">
        <v>448</v>
      </c>
      <c r="C40" s="11" t="s">
        <v>27</v>
      </c>
      <c r="D40" s="10" t="s">
        <v>653</v>
      </c>
      <c r="E40" s="12" t="s">
        <v>148</v>
      </c>
      <c r="F40" s="270" t="s">
        <v>691</v>
      </c>
      <c r="G40" s="266" t="s">
        <v>96</v>
      </c>
      <c r="H40" s="273">
        <v>184083</v>
      </c>
      <c r="I40" s="273"/>
      <c r="J40" s="274"/>
      <c r="K40" s="273"/>
      <c r="L40" s="275">
        <v>18410.791000000001</v>
      </c>
      <c r="M40" s="273"/>
      <c r="N40" s="273"/>
      <c r="O40" s="273"/>
      <c r="P40" s="274"/>
      <c r="Q40" s="273"/>
      <c r="R40" s="273"/>
      <c r="S40" s="276"/>
      <c r="T40" s="273"/>
      <c r="U40" s="273">
        <f t="shared" si="1"/>
        <v>18410.791000000001</v>
      </c>
    </row>
    <row r="41" spans="1:21" ht="30" customHeight="1">
      <c r="A41" s="197">
        <v>40055539</v>
      </c>
      <c r="B41" s="10" t="s">
        <v>448</v>
      </c>
      <c r="C41" s="11" t="s">
        <v>27</v>
      </c>
      <c r="D41" s="10" t="s">
        <v>653</v>
      </c>
      <c r="E41" s="12" t="s">
        <v>148</v>
      </c>
      <c r="F41" s="270" t="s">
        <v>692</v>
      </c>
      <c r="G41" s="266" t="s">
        <v>79</v>
      </c>
      <c r="H41" s="273">
        <v>185291</v>
      </c>
      <c r="I41" s="273"/>
      <c r="J41" s="274"/>
      <c r="K41" s="273"/>
      <c r="L41" s="275"/>
      <c r="M41" s="273"/>
      <c r="N41" s="273"/>
      <c r="O41" s="273"/>
      <c r="P41" s="274"/>
      <c r="Q41" s="273"/>
      <c r="R41" s="273"/>
      <c r="S41" s="276"/>
      <c r="T41" s="273"/>
      <c r="U41" s="273">
        <f t="shared" si="1"/>
        <v>0</v>
      </c>
    </row>
    <row r="42" spans="1:21" ht="22.5">
      <c r="A42" s="197">
        <v>40055521</v>
      </c>
      <c r="B42" s="10" t="s">
        <v>448</v>
      </c>
      <c r="C42" s="11" t="s">
        <v>27</v>
      </c>
      <c r="D42" s="10" t="s">
        <v>653</v>
      </c>
      <c r="E42" s="12" t="s">
        <v>148</v>
      </c>
      <c r="F42" s="270" t="s">
        <v>693</v>
      </c>
      <c r="G42" s="266" t="s">
        <v>81</v>
      </c>
      <c r="H42" s="273">
        <v>185307</v>
      </c>
      <c r="I42" s="273"/>
      <c r="J42" s="274"/>
      <c r="K42" s="273"/>
      <c r="L42" s="275"/>
      <c r="M42" s="273"/>
      <c r="N42" s="273"/>
      <c r="O42" s="273"/>
      <c r="P42" s="274"/>
      <c r="Q42" s="273"/>
      <c r="R42" s="273"/>
      <c r="S42" s="276"/>
      <c r="T42" s="273"/>
      <c r="U42" s="273">
        <f t="shared" si="1"/>
        <v>0</v>
      </c>
    </row>
    <row r="43" spans="1:21" ht="22.5">
      <c r="A43" s="197">
        <v>40055680</v>
      </c>
      <c r="B43" s="10" t="s">
        <v>448</v>
      </c>
      <c r="C43" s="11" t="s">
        <v>27</v>
      </c>
      <c r="D43" s="10" t="s">
        <v>653</v>
      </c>
      <c r="E43" s="12" t="s">
        <v>148</v>
      </c>
      <c r="F43" s="270" t="s">
        <v>694</v>
      </c>
      <c r="G43" s="266" t="s">
        <v>80</v>
      </c>
      <c r="H43" s="273">
        <v>185146</v>
      </c>
      <c r="I43" s="273"/>
      <c r="J43" s="274"/>
      <c r="K43" s="273">
        <v>35836.953999999998</v>
      </c>
      <c r="L43" s="275">
        <v>35836.953999999998</v>
      </c>
      <c r="M43" s="273"/>
      <c r="N43" s="273"/>
      <c r="O43" s="273"/>
      <c r="P43" s="274"/>
      <c r="Q43" s="273"/>
      <c r="R43" s="273"/>
      <c r="S43" s="276"/>
      <c r="T43" s="273"/>
      <c r="U43" s="273">
        <f t="shared" si="1"/>
        <v>71673.907999999996</v>
      </c>
    </row>
    <row r="44" spans="1:21" ht="22.5" customHeight="1">
      <c r="A44" s="197">
        <v>40051812</v>
      </c>
      <c r="B44" s="10" t="s">
        <v>448</v>
      </c>
      <c r="C44" s="11" t="s">
        <v>27</v>
      </c>
      <c r="D44" s="10" t="s">
        <v>653</v>
      </c>
      <c r="E44" s="12" t="s">
        <v>148</v>
      </c>
      <c r="F44" s="270" t="s">
        <v>695</v>
      </c>
      <c r="G44" s="266" t="s">
        <v>87</v>
      </c>
      <c r="H44" s="273">
        <v>185307</v>
      </c>
      <c r="I44" s="273"/>
      <c r="J44" s="274"/>
      <c r="K44" s="273"/>
      <c r="L44" s="275"/>
      <c r="M44" s="273"/>
      <c r="N44" s="273"/>
      <c r="O44" s="273"/>
      <c r="P44" s="274"/>
      <c r="Q44" s="273"/>
      <c r="R44" s="273"/>
      <c r="S44" s="276"/>
      <c r="T44" s="273"/>
      <c r="U44" s="273">
        <f t="shared" si="1"/>
        <v>0</v>
      </c>
    </row>
    <row r="45" spans="1:21" ht="22.5" customHeight="1">
      <c r="A45" s="197">
        <v>40055087</v>
      </c>
      <c r="B45" s="10" t="s">
        <v>448</v>
      </c>
      <c r="C45" s="11" t="s">
        <v>27</v>
      </c>
      <c r="D45" s="10" t="s">
        <v>653</v>
      </c>
      <c r="E45" s="12" t="s">
        <v>148</v>
      </c>
      <c r="F45" s="270" t="s">
        <v>696</v>
      </c>
      <c r="G45" s="266" t="s">
        <v>82</v>
      </c>
      <c r="H45" s="273">
        <v>98000</v>
      </c>
      <c r="I45" s="273"/>
      <c r="J45" s="274"/>
      <c r="K45" s="273"/>
      <c r="L45" s="275"/>
      <c r="M45" s="273"/>
      <c r="N45" s="273"/>
      <c r="O45" s="273"/>
      <c r="P45" s="274"/>
      <c r="Q45" s="273"/>
      <c r="R45" s="273"/>
      <c r="S45" s="276"/>
      <c r="T45" s="273"/>
      <c r="U45" s="273">
        <f t="shared" si="1"/>
        <v>0</v>
      </c>
    </row>
    <row r="46" spans="1:21" ht="22.5">
      <c r="A46" s="197">
        <v>40062035</v>
      </c>
      <c r="B46" s="10" t="s">
        <v>448</v>
      </c>
      <c r="C46" s="11" t="s">
        <v>27</v>
      </c>
      <c r="D46" s="10" t="s">
        <v>653</v>
      </c>
      <c r="E46" s="12" t="s">
        <v>148</v>
      </c>
      <c r="F46" s="270" t="s">
        <v>697</v>
      </c>
      <c r="G46" s="266" t="s">
        <v>90</v>
      </c>
      <c r="H46" s="273">
        <v>95000</v>
      </c>
      <c r="I46" s="273"/>
      <c r="J46" s="274"/>
      <c r="K46" s="273"/>
      <c r="L46" s="275"/>
      <c r="M46" s="273"/>
      <c r="N46" s="273"/>
      <c r="O46" s="273"/>
      <c r="P46" s="274"/>
      <c r="Q46" s="273"/>
      <c r="R46" s="273"/>
      <c r="S46" s="276"/>
      <c r="T46" s="273"/>
      <c r="U46" s="273">
        <f t="shared" si="1"/>
        <v>0</v>
      </c>
    </row>
    <row r="47" spans="1:21" ht="22.5">
      <c r="A47" s="197">
        <v>40063305</v>
      </c>
      <c r="B47" s="10" t="s">
        <v>448</v>
      </c>
      <c r="C47" s="11" t="s">
        <v>27</v>
      </c>
      <c r="D47" s="10" t="s">
        <v>653</v>
      </c>
      <c r="E47" s="12" t="s">
        <v>148</v>
      </c>
      <c r="F47" s="270" t="s">
        <v>698</v>
      </c>
      <c r="G47" s="266" t="s">
        <v>90</v>
      </c>
      <c r="H47" s="273">
        <v>128741</v>
      </c>
      <c r="I47" s="273"/>
      <c r="J47" s="274"/>
      <c r="K47" s="273"/>
      <c r="L47" s="275">
        <v>60712.692000000003</v>
      </c>
      <c r="M47" s="273"/>
      <c r="N47" s="273"/>
      <c r="O47" s="273"/>
      <c r="P47" s="274"/>
      <c r="Q47" s="273"/>
      <c r="R47" s="273"/>
      <c r="S47" s="276"/>
      <c r="T47" s="273"/>
      <c r="U47" s="273">
        <f t="shared" si="1"/>
        <v>60712.692000000003</v>
      </c>
    </row>
    <row r="48" spans="1:21">
      <c r="A48" s="197">
        <v>40061767</v>
      </c>
      <c r="B48" s="10" t="s">
        <v>448</v>
      </c>
      <c r="C48" s="11" t="s">
        <v>27</v>
      </c>
      <c r="D48" s="10" t="s">
        <v>653</v>
      </c>
      <c r="E48" s="12" t="s">
        <v>148</v>
      </c>
      <c r="F48" s="270" t="s">
        <v>699</v>
      </c>
      <c r="G48" s="266" t="s">
        <v>95</v>
      </c>
      <c r="H48" s="273">
        <v>193992</v>
      </c>
      <c r="I48" s="273"/>
      <c r="J48" s="274"/>
      <c r="K48" s="273"/>
      <c r="L48" s="275"/>
      <c r="M48" s="273"/>
      <c r="N48" s="273"/>
      <c r="O48" s="273"/>
      <c r="P48" s="274"/>
      <c r="Q48" s="273"/>
      <c r="R48" s="273"/>
      <c r="S48" s="276"/>
      <c r="T48" s="273"/>
      <c r="U48" s="273">
        <f t="shared" si="1"/>
        <v>0</v>
      </c>
    </row>
    <row r="49" spans="1:21" ht="22.5">
      <c r="A49" s="197">
        <v>40062901</v>
      </c>
      <c r="B49" s="10" t="s">
        <v>448</v>
      </c>
      <c r="C49" s="11" t="s">
        <v>27</v>
      </c>
      <c r="D49" s="10" t="s">
        <v>653</v>
      </c>
      <c r="E49" s="12" t="s">
        <v>148</v>
      </c>
      <c r="F49" s="270" t="s">
        <v>700</v>
      </c>
      <c r="G49" s="266" t="s">
        <v>94</v>
      </c>
      <c r="H49" s="273">
        <v>115000</v>
      </c>
      <c r="I49" s="273"/>
      <c r="J49" s="274"/>
      <c r="K49" s="273"/>
      <c r="L49" s="275"/>
      <c r="M49" s="273"/>
      <c r="N49" s="273"/>
      <c r="O49" s="273"/>
      <c r="P49" s="274"/>
      <c r="Q49" s="273"/>
      <c r="R49" s="273"/>
      <c r="S49" s="276"/>
      <c r="T49" s="273"/>
      <c r="U49" s="273">
        <f t="shared" si="1"/>
        <v>0</v>
      </c>
    </row>
    <row r="50" spans="1:21" ht="22.5">
      <c r="A50" s="197">
        <v>40063696</v>
      </c>
      <c r="B50" s="10" t="s">
        <v>448</v>
      </c>
      <c r="C50" s="11" t="s">
        <v>27</v>
      </c>
      <c r="D50" s="10" t="s">
        <v>653</v>
      </c>
      <c r="E50" s="12" t="s">
        <v>148</v>
      </c>
      <c r="F50" s="270" t="s">
        <v>701</v>
      </c>
      <c r="G50" s="266" t="s">
        <v>82</v>
      </c>
      <c r="H50" s="273">
        <v>80000</v>
      </c>
      <c r="I50" s="273"/>
      <c r="J50" s="274"/>
      <c r="K50" s="273"/>
      <c r="L50" s="275"/>
      <c r="M50" s="273"/>
      <c r="N50" s="273"/>
      <c r="O50" s="273"/>
      <c r="P50" s="274"/>
      <c r="Q50" s="273"/>
      <c r="R50" s="273"/>
      <c r="S50" s="276"/>
      <c r="T50" s="273"/>
      <c r="U50" s="273">
        <f t="shared" si="1"/>
        <v>0</v>
      </c>
    </row>
    <row r="51" spans="1:21" ht="22.5">
      <c r="A51" s="197">
        <v>40058649</v>
      </c>
      <c r="B51" s="10" t="s">
        <v>448</v>
      </c>
      <c r="C51" s="11" t="s">
        <v>27</v>
      </c>
      <c r="D51" s="10" t="s">
        <v>653</v>
      </c>
      <c r="E51" s="12" t="s">
        <v>148</v>
      </c>
      <c r="F51" s="270" t="s">
        <v>702</v>
      </c>
      <c r="G51" s="266" t="s">
        <v>89</v>
      </c>
      <c r="H51" s="273">
        <v>185307</v>
      </c>
      <c r="I51" s="273"/>
      <c r="J51" s="274"/>
      <c r="K51" s="273">
        <v>60046.248</v>
      </c>
      <c r="L51" s="275"/>
      <c r="M51" s="273"/>
      <c r="N51" s="273"/>
      <c r="O51" s="273"/>
      <c r="P51" s="274"/>
      <c r="Q51" s="273"/>
      <c r="R51" s="273"/>
      <c r="S51" s="276"/>
      <c r="T51" s="273"/>
      <c r="U51" s="273">
        <f t="shared" si="1"/>
        <v>60046.248</v>
      </c>
    </row>
    <row r="52" spans="1:21" ht="33.75">
      <c r="A52" s="197">
        <v>40062806</v>
      </c>
      <c r="B52" s="10" t="s">
        <v>448</v>
      </c>
      <c r="C52" s="11" t="s">
        <v>27</v>
      </c>
      <c r="D52" s="10" t="s">
        <v>653</v>
      </c>
      <c r="E52" s="12" t="s">
        <v>148</v>
      </c>
      <c r="F52" s="270" t="s">
        <v>703</v>
      </c>
      <c r="G52" s="266" t="s">
        <v>83</v>
      </c>
      <c r="H52" s="273">
        <v>193942</v>
      </c>
      <c r="I52" s="273"/>
      <c r="J52" s="274"/>
      <c r="K52" s="273"/>
      <c r="L52" s="275"/>
      <c r="M52" s="273"/>
      <c r="N52" s="273"/>
      <c r="O52" s="273"/>
      <c r="P52" s="274"/>
      <c r="Q52" s="273"/>
      <c r="R52" s="273"/>
      <c r="S52" s="276"/>
      <c r="T52" s="273"/>
      <c r="U52" s="273">
        <f t="shared" si="1"/>
        <v>0</v>
      </c>
    </row>
    <row r="53" spans="1:21" ht="30" customHeight="1">
      <c r="A53" s="197">
        <v>40062415</v>
      </c>
      <c r="B53" s="10" t="s">
        <v>448</v>
      </c>
      <c r="C53" s="11" t="s">
        <v>27</v>
      </c>
      <c r="D53" s="10" t="s">
        <v>653</v>
      </c>
      <c r="E53" s="12" t="s">
        <v>148</v>
      </c>
      <c r="F53" s="270" t="s">
        <v>704</v>
      </c>
      <c r="G53" s="266" t="s">
        <v>97</v>
      </c>
      <c r="H53" s="273">
        <v>193434</v>
      </c>
      <c r="I53" s="273"/>
      <c r="J53" s="274">
        <v>63655.921999999999</v>
      </c>
      <c r="K53" s="273">
        <v>43035.802000000003</v>
      </c>
      <c r="L53" s="275"/>
      <c r="M53" s="273"/>
      <c r="N53" s="273"/>
      <c r="O53" s="273"/>
      <c r="P53" s="274"/>
      <c r="Q53" s="273"/>
      <c r="R53" s="273"/>
      <c r="S53" s="276"/>
      <c r="T53" s="273"/>
      <c r="U53" s="273">
        <f t="shared" si="1"/>
        <v>106691.724</v>
      </c>
    </row>
    <row r="54" spans="1:21" ht="26.25" customHeight="1">
      <c r="A54" s="197">
        <v>40061208</v>
      </c>
      <c r="B54" s="10" t="s">
        <v>448</v>
      </c>
      <c r="C54" s="11" t="s">
        <v>27</v>
      </c>
      <c r="D54" s="10" t="s">
        <v>653</v>
      </c>
      <c r="E54" s="12" t="s">
        <v>148</v>
      </c>
      <c r="F54" s="270" t="s">
        <v>705</v>
      </c>
      <c r="G54" s="266" t="s">
        <v>84</v>
      </c>
      <c r="H54" s="273">
        <v>80000</v>
      </c>
      <c r="I54" s="273"/>
      <c r="J54" s="274"/>
      <c r="K54" s="273">
        <v>15712.039000000001</v>
      </c>
      <c r="L54" s="275"/>
      <c r="M54" s="273"/>
      <c r="N54" s="273"/>
      <c r="O54" s="273"/>
      <c r="P54" s="274"/>
      <c r="Q54" s="273"/>
      <c r="R54" s="273"/>
      <c r="S54" s="276"/>
      <c r="T54" s="273"/>
      <c r="U54" s="273">
        <f t="shared" si="1"/>
        <v>15712.039000000001</v>
      </c>
    </row>
    <row r="55" spans="1:21" ht="26.25" customHeight="1">
      <c r="A55" s="197">
        <v>40061786</v>
      </c>
      <c r="B55" s="10" t="s">
        <v>448</v>
      </c>
      <c r="C55" s="11" t="s">
        <v>27</v>
      </c>
      <c r="D55" s="10" t="s">
        <v>653</v>
      </c>
      <c r="E55" s="12" t="s">
        <v>148</v>
      </c>
      <c r="F55" s="270" t="s">
        <v>706</v>
      </c>
      <c r="G55" s="266" t="s">
        <v>88</v>
      </c>
      <c r="H55" s="273">
        <v>167300</v>
      </c>
      <c r="I55" s="273"/>
      <c r="J55" s="274"/>
      <c r="K55" s="273">
        <v>75091.422999999995</v>
      </c>
      <c r="L55" s="275"/>
      <c r="M55" s="273"/>
      <c r="N55" s="273"/>
      <c r="O55" s="273"/>
      <c r="P55" s="274"/>
      <c r="Q55" s="273"/>
      <c r="R55" s="273"/>
      <c r="S55" s="276"/>
      <c r="T55" s="273"/>
      <c r="U55" s="273">
        <f t="shared" si="1"/>
        <v>75091.422999999995</v>
      </c>
    </row>
    <row r="56" spans="1:21" ht="26.25" customHeight="1">
      <c r="A56" s="197">
        <v>40061209</v>
      </c>
      <c r="B56" s="10" t="s">
        <v>448</v>
      </c>
      <c r="C56" s="11" t="s">
        <v>27</v>
      </c>
      <c r="D56" s="10" t="s">
        <v>653</v>
      </c>
      <c r="E56" s="12" t="s">
        <v>148</v>
      </c>
      <c r="F56" s="270" t="s">
        <v>707</v>
      </c>
      <c r="G56" s="266" t="s">
        <v>84</v>
      </c>
      <c r="H56" s="273">
        <v>188359</v>
      </c>
      <c r="I56" s="273"/>
      <c r="J56" s="274"/>
      <c r="K56" s="273"/>
      <c r="L56" s="275">
        <v>63464.27</v>
      </c>
      <c r="M56" s="273"/>
      <c r="N56" s="273"/>
      <c r="O56" s="273"/>
      <c r="P56" s="274"/>
      <c r="Q56" s="273"/>
      <c r="R56" s="273"/>
      <c r="S56" s="276"/>
      <c r="T56" s="273"/>
      <c r="U56" s="273">
        <f t="shared" si="1"/>
        <v>63464.27</v>
      </c>
    </row>
    <row r="57" spans="1:21" ht="26.25" customHeight="1">
      <c r="A57" s="197">
        <v>40062899</v>
      </c>
      <c r="B57" s="10" t="s">
        <v>448</v>
      </c>
      <c r="C57" s="11" t="s">
        <v>27</v>
      </c>
      <c r="D57" s="10" t="s">
        <v>653</v>
      </c>
      <c r="E57" s="12" t="s">
        <v>148</v>
      </c>
      <c r="F57" s="270" t="s">
        <v>708</v>
      </c>
      <c r="G57" s="266" t="s">
        <v>94</v>
      </c>
      <c r="H57" s="273">
        <v>146283</v>
      </c>
      <c r="I57" s="273"/>
      <c r="J57" s="274"/>
      <c r="K57" s="273"/>
      <c r="L57" s="275"/>
      <c r="M57" s="273"/>
      <c r="N57" s="273"/>
      <c r="O57" s="273"/>
      <c r="P57" s="274"/>
      <c r="Q57" s="273"/>
      <c r="R57" s="273"/>
      <c r="S57" s="276"/>
      <c r="T57" s="273"/>
      <c r="U57" s="273">
        <f t="shared" si="1"/>
        <v>0</v>
      </c>
    </row>
    <row r="58" spans="1:21" ht="26.25" customHeight="1">
      <c r="A58" s="197">
        <v>40063632</v>
      </c>
      <c r="B58" s="10" t="s">
        <v>448</v>
      </c>
      <c r="C58" s="11" t="s">
        <v>27</v>
      </c>
      <c r="D58" s="10" t="s">
        <v>653</v>
      </c>
      <c r="E58" s="12" t="s">
        <v>148</v>
      </c>
      <c r="F58" s="270" t="s">
        <v>709</v>
      </c>
      <c r="G58" s="266" t="s">
        <v>91</v>
      </c>
      <c r="H58" s="273">
        <v>173983</v>
      </c>
      <c r="I58" s="273"/>
      <c r="J58" s="274"/>
      <c r="K58" s="273"/>
      <c r="L58" s="275"/>
      <c r="M58" s="273"/>
      <c r="N58" s="273"/>
      <c r="O58" s="273"/>
      <c r="P58" s="274"/>
      <c r="Q58" s="273"/>
      <c r="R58" s="273"/>
      <c r="S58" s="276"/>
      <c r="T58" s="273"/>
      <c r="U58" s="273">
        <f t="shared" si="1"/>
        <v>0</v>
      </c>
    </row>
    <row r="59" spans="1:21" ht="26.25" customHeight="1">
      <c r="A59" s="197">
        <v>40062262</v>
      </c>
      <c r="B59" s="10" t="s">
        <v>448</v>
      </c>
      <c r="C59" s="11" t="s">
        <v>27</v>
      </c>
      <c r="D59" s="10" t="s">
        <v>653</v>
      </c>
      <c r="E59" s="12" t="s">
        <v>148</v>
      </c>
      <c r="F59" s="270" t="s">
        <v>710</v>
      </c>
      <c r="G59" s="266" t="s">
        <v>91</v>
      </c>
      <c r="H59" s="273">
        <v>193998</v>
      </c>
      <c r="I59" s="273"/>
      <c r="J59" s="274"/>
      <c r="K59" s="273"/>
      <c r="L59" s="275"/>
      <c r="M59" s="273"/>
      <c r="N59" s="273"/>
      <c r="O59" s="273"/>
      <c r="P59" s="274"/>
      <c r="Q59" s="273"/>
      <c r="R59" s="273"/>
      <c r="S59" s="276"/>
      <c r="T59" s="273"/>
      <c r="U59" s="273">
        <f t="shared" si="1"/>
        <v>0</v>
      </c>
    </row>
    <row r="60" spans="1:21" ht="26.25" customHeight="1">
      <c r="A60" s="197">
        <v>40063702</v>
      </c>
      <c r="B60" s="10" t="s">
        <v>448</v>
      </c>
      <c r="C60" s="11" t="s">
        <v>27</v>
      </c>
      <c r="D60" s="10" t="s">
        <v>653</v>
      </c>
      <c r="E60" s="12" t="s">
        <v>148</v>
      </c>
      <c r="F60" s="270" t="s">
        <v>711</v>
      </c>
      <c r="G60" s="266" t="s">
        <v>82</v>
      </c>
      <c r="H60" s="273">
        <v>154057</v>
      </c>
      <c r="I60" s="273"/>
      <c r="J60" s="274"/>
      <c r="K60" s="273">
        <v>39150.714</v>
      </c>
      <c r="L60" s="275"/>
      <c r="M60" s="273"/>
      <c r="N60" s="273"/>
      <c r="O60" s="273"/>
      <c r="P60" s="274"/>
      <c r="Q60" s="273"/>
      <c r="R60" s="273"/>
      <c r="S60" s="276"/>
      <c r="T60" s="273"/>
      <c r="U60" s="273">
        <f t="shared" si="1"/>
        <v>39150.714</v>
      </c>
    </row>
    <row r="61" spans="1:21" ht="26.25" customHeight="1">
      <c r="A61" s="197">
        <v>40058422</v>
      </c>
      <c r="B61" s="10" t="s">
        <v>448</v>
      </c>
      <c r="C61" s="11" t="s">
        <v>27</v>
      </c>
      <c r="D61" s="10" t="s">
        <v>653</v>
      </c>
      <c r="E61" s="12" t="s">
        <v>148</v>
      </c>
      <c r="F61" s="270" t="s">
        <v>712</v>
      </c>
      <c r="G61" s="266" t="s">
        <v>96</v>
      </c>
      <c r="H61" s="273">
        <v>85416</v>
      </c>
      <c r="I61" s="273"/>
      <c r="J61" s="274"/>
      <c r="K61" s="273"/>
      <c r="L61" s="275"/>
      <c r="M61" s="273"/>
      <c r="N61" s="273"/>
      <c r="O61" s="273"/>
      <c r="P61" s="274"/>
      <c r="Q61" s="273"/>
      <c r="R61" s="273"/>
      <c r="S61" s="276"/>
      <c r="T61" s="273"/>
      <c r="U61" s="273">
        <f t="shared" si="1"/>
        <v>0</v>
      </c>
    </row>
    <row r="62" spans="1:21" ht="20.25" customHeight="1">
      <c r="A62" s="197">
        <v>40025542</v>
      </c>
      <c r="B62" s="10" t="s">
        <v>448</v>
      </c>
      <c r="C62" s="11" t="s">
        <v>27</v>
      </c>
      <c r="D62" s="10" t="s">
        <v>653</v>
      </c>
      <c r="E62" s="12" t="s">
        <v>148</v>
      </c>
      <c r="F62" s="270" t="s">
        <v>713</v>
      </c>
      <c r="G62" s="266" t="s">
        <v>97</v>
      </c>
      <c r="H62" s="273">
        <v>193931</v>
      </c>
      <c r="I62" s="273"/>
      <c r="J62" s="274"/>
      <c r="K62" s="273"/>
      <c r="L62" s="275"/>
      <c r="M62" s="273"/>
      <c r="N62" s="273"/>
      <c r="O62" s="273"/>
      <c r="P62" s="274"/>
      <c r="Q62" s="273"/>
      <c r="R62" s="273"/>
      <c r="S62" s="276"/>
      <c r="T62" s="273"/>
      <c r="U62" s="273">
        <f t="shared" si="1"/>
        <v>0</v>
      </c>
    </row>
    <row r="63" spans="1:21" ht="22.5">
      <c r="A63" s="197">
        <v>40062895</v>
      </c>
      <c r="B63" s="10" t="s">
        <v>448</v>
      </c>
      <c r="C63" s="11" t="s">
        <v>27</v>
      </c>
      <c r="D63" s="10" t="s">
        <v>653</v>
      </c>
      <c r="E63" s="12" t="s">
        <v>148</v>
      </c>
      <c r="F63" s="270" t="s">
        <v>714</v>
      </c>
      <c r="G63" s="266" t="s">
        <v>94</v>
      </c>
      <c r="H63" s="273">
        <v>150000</v>
      </c>
      <c r="I63" s="273"/>
      <c r="J63" s="274"/>
      <c r="K63" s="273"/>
      <c r="L63" s="275"/>
      <c r="M63" s="273"/>
      <c r="N63" s="273"/>
      <c r="O63" s="273"/>
      <c r="P63" s="274"/>
      <c r="Q63" s="273"/>
      <c r="R63" s="273"/>
      <c r="S63" s="276"/>
      <c r="T63" s="273"/>
      <c r="U63" s="273">
        <f t="shared" si="1"/>
        <v>0</v>
      </c>
    </row>
    <row r="64" spans="1:21" ht="28.5" customHeight="1">
      <c r="A64" s="197">
        <v>40058424</v>
      </c>
      <c r="B64" s="10" t="s">
        <v>448</v>
      </c>
      <c r="C64" s="11" t="s">
        <v>27</v>
      </c>
      <c r="D64" s="10" t="s">
        <v>653</v>
      </c>
      <c r="E64" s="12" t="s">
        <v>148</v>
      </c>
      <c r="F64" s="270" t="s">
        <v>715</v>
      </c>
      <c r="G64" s="266" t="s">
        <v>96</v>
      </c>
      <c r="H64" s="273">
        <v>99327</v>
      </c>
      <c r="I64" s="273"/>
      <c r="J64" s="274">
        <v>16388.235000000001</v>
      </c>
      <c r="K64" s="273"/>
      <c r="L64" s="275"/>
      <c r="M64" s="273"/>
      <c r="N64" s="273"/>
      <c r="O64" s="273"/>
      <c r="P64" s="274"/>
      <c r="Q64" s="273"/>
      <c r="R64" s="273"/>
      <c r="S64" s="276"/>
      <c r="T64" s="273"/>
      <c r="U64" s="273">
        <f t="shared" si="1"/>
        <v>16388.235000000001</v>
      </c>
    </row>
    <row r="65" spans="1:21" ht="22.5">
      <c r="A65" s="197">
        <v>40061797</v>
      </c>
      <c r="B65" s="10" t="s">
        <v>448</v>
      </c>
      <c r="C65" s="11" t="s">
        <v>27</v>
      </c>
      <c r="D65" s="10" t="s">
        <v>653</v>
      </c>
      <c r="E65" s="12" t="s">
        <v>148</v>
      </c>
      <c r="F65" s="270" t="s">
        <v>716</v>
      </c>
      <c r="G65" s="266" t="s">
        <v>88</v>
      </c>
      <c r="H65" s="273">
        <v>121728</v>
      </c>
      <c r="I65" s="273"/>
      <c r="J65" s="274"/>
      <c r="K65" s="273"/>
      <c r="L65" s="275"/>
      <c r="M65" s="273"/>
      <c r="N65" s="273"/>
      <c r="O65" s="273"/>
      <c r="P65" s="274"/>
      <c r="Q65" s="273"/>
      <c r="R65" s="273"/>
      <c r="S65" s="276"/>
      <c r="T65" s="273"/>
      <c r="U65" s="273">
        <f t="shared" si="1"/>
        <v>0</v>
      </c>
    </row>
    <row r="66" spans="1:21" ht="22.5">
      <c r="A66" s="197">
        <v>40062406</v>
      </c>
      <c r="B66" s="10" t="s">
        <v>448</v>
      </c>
      <c r="C66" s="11" t="s">
        <v>27</v>
      </c>
      <c r="D66" s="10" t="s">
        <v>653</v>
      </c>
      <c r="E66" s="12" t="s">
        <v>148</v>
      </c>
      <c r="F66" s="270" t="s">
        <v>717</v>
      </c>
      <c r="G66" s="266" t="s">
        <v>90</v>
      </c>
      <c r="H66" s="273">
        <v>144452</v>
      </c>
      <c r="I66" s="273"/>
      <c r="J66" s="274"/>
      <c r="K66" s="273"/>
      <c r="L66" s="275"/>
      <c r="M66" s="273"/>
      <c r="N66" s="273"/>
      <c r="O66" s="273"/>
      <c r="P66" s="274"/>
      <c r="Q66" s="273"/>
      <c r="R66" s="273"/>
      <c r="S66" s="276"/>
      <c r="T66" s="273"/>
      <c r="U66" s="273">
        <f t="shared" si="1"/>
        <v>0</v>
      </c>
    </row>
    <row r="67" spans="1:21" ht="27.75" customHeight="1">
      <c r="A67" s="197">
        <v>40061285</v>
      </c>
      <c r="B67" s="10" t="s">
        <v>448</v>
      </c>
      <c r="C67" s="11" t="s">
        <v>27</v>
      </c>
      <c r="D67" s="10" t="s">
        <v>653</v>
      </c>
      <c r="E67" s="12" t="s">
        <v>148</v>
      </c>
      <c r="F67" s="270" t="s">
        <v>718</v>
      </c>
      <c r="G67" s="266" t="s">
        <v>80</v>
      </c>
      <c r="H67" s="273">
        <v>193100</v>
      </c>
      <c r="I67" s="273"/>
      <c r="J67" s="274"/>
      <c r="K67" s="273"/>
      <c r="L67" s="275">
        <v>25398.506000000001</v>
      </c>
      <c r="M67" s="273"/>
      <c r="N67" s="273"/>
      <c r="O67" s="273"/>
      <c r="P67" s="274"/>
      <c r="Q67" s="273"/>
      <c r="R67" s="273"/>
      <c r="S67" s="276"/>
      <c r="T67" s="273"/>
      <c r="U67" s="273">
        <f t="shared" si="1"/>
        <v>25398.506000000001</v>
      </c>
    </row>
    <row r="68" spans="1:21" ht="22.5">
      <c r="A68" s="197">
        <v>40063041</v>
      </c>
      <c r="B68" s="10" t="s">
        <v>448</v>
      </c>
      <c r="C68" s="11" t="s">
        <v>27</v>
      </c>
      <c r="D68" s="10" t="s">
        <v>653</v>
      </c>
      <c r="E68" s="12" t="s">
        <v>148</v>
      </c>
      <c r="F68" s="270" t="s">
        <v>719</v>
      </c>
      <c r="G68" s="266" t="s">
        <v>89</v>
      </c>
      <c r="H68" s="273">
        <v>106168</v>
      </c>
      <c r="I68" s="273"/>
      <c r="J68" s="274"/>
      <c r="K68" s="273"/>
      <c r="L68" s="275"/>
      <c r="M68" s="273"/>
      <c r="N68" s="273"/>
      <c r="O68" s="273"/>
      <c r="P68" s="274"/>
      <c r="Q68" s="273"/>
      <c r="R68" s="273"/>
      <c r="S68" s="276"/>
      <c r="T68" s="273"/>
      <c r="U68" s="273">
        <f t="shared" ref="U68:U109" si="2">SUM(I68:T68)</f>
        <v>0</v>
      </c>
    </row>
    <row r="69" spans="1:21" ht="28.5" customHeight="1">
      <c r="A69" s="197">
        <v>40063985</v>
      </c>
      <c r="B69" s="10" t="s">
        <v>448</v>
      </c>
      <c r="C69" s="11" t="s">
        <v>27</v>
      </c>
      <c r="D69" s="10" t="s">
        <v>653</v>
      </c>
      <c r="E69" s="12" t="s">
        <v>148</v>
      </c>
      <c r="F69" s="270" t="s">
        <v>720</v>
      </c>
      <c r="G69" s="266" t="s">
        <v>87</v>
      </c>
      <c r="H69" s="273">
        <v>82236</v>
      </c>
      <c r="I69" s="273"/>
      <c r="J69" s="274"/>
      <c r="K69" s="273"/>
      <c r="L69" s="275"/>
      <c r="M69" s="273"/>
      <c r="N69" s="273"/>
      <c r="O69" s="273"/>
      <c r="P69" s="274"/>
      <c r="Q69" s="273"/>
      <c r="R69" s="273"/>
      <c r="S69" s="276"/>
      <c r="T69" s="273"/>
      <c r="U69" s="273">
        <f t="shared" si="2"/>
        <v>0</v>
      </c>
    </row>
    <row r="70" spans="1:21" ht="22.5">
      <c r="A70" s="197">
        <v>40061763</v>
      </c>
      <c r="B70" s="10" t="s">
        <v>448</v>
      </c>
      <c r="C70" s="11" t="s">
        <v>27</v>
      </c>
      <c r="D70" s="10" t="s">
        <v>653</v>
      </c>
      <c r="E70" s="12" t="s">
        <v>148</v>
      </c>
      <c r="F70" s="270" t="s">
        <v>721</v>
      </c>
      <c r="G70" s="266" t="s">
        <v>95</v>
      </c>
      <c r="H70" s="273">
        <v>120343</v>
      </c>
      <c r="I70" s="273"/>
      <c r="J70" s="274"/>
      <c r="K70" s="273"/>
      <c r="L70" s="275"/>
      <c r="M70" s="273"/>
      <c r="N70" s="273"/>
      <c r="O70" s="273"/>
      <c r="P70" s="274"/>
      <c r="Q70" s="273"/>
      <c r="R70" s="273"/>
      <c r="S70" s="276"/>
      <c r="T70" s="273"/>
      <c r="U70" s="273">
        <f t="shared" si="2"/>
        <v>0</v>
      </c>
    </row>
    <row r="71" spans="1:21" ht="23.25" customHeight="1">
      <c r="A71" s="197">
        <v>40063687</v>
      </c>
      <c r="B71" s="10" t="s">
        <v>448</v>
      </c>
      <c r="C71" s="11" t="s">
        <v>27</v>
      </c>
      <c r="D71" s="10" t="s">
        <v>653</v>
      </c>
      <c r="E71" s="12" t="s">
        <v>148</v>
      </c>
      <c r="F71" s="270" t="s">
        <v>722</v>
      </c>
      <c r="G71" s="266" t="s">
        <v>89</v>
      </c>
      <c r="H71" s="273">
        <v>190998</v>
      </c>
      <c r="I71" s="273"/>
      <c r="J71" s="274"/>
      <c r="K71" s="273"/>
      <c r="L71" s="275"/>
      <c r="M71" s="273"/>
      <c r="N71" s="273"/>
      <c r="O71" s="273"/>
      <c r="P71" s="274"/>
      <c r="Q71" s="273"/>
      <c r="R71" s="273"/>
      <c r="S71" s="276"/>
      <c r="T71" s="273"/>
      <c r="U71" s="273">
        <f t="shared" si="2"/>
        <v>0</v>
      </c>
    </row>
    <row r="72" spans="1:21" ht="26.25" customHeight="1">
      <c r="A72" s="197">
        <v>40063545</v>
      </c>
      <c r="B72" s="10" t="s">
        <v>448</v>
      </c>
      <c r="C72" s="11" t="s">
        <v>27</v>
      </c>
      <c r="D72" s="10" t="s">
        <v>653</v>
      </c>
      <c r="E72" s="12" t="s">
        <v>148</v>
      </c>
      <c r="F72" s="270" t="s">
        <v>723</v>
      </c>
      <c r="G72" s="266" t="s">
        <v>89</v>
      </c>
      <c r="H72" s="273">
        <v>99427</v>
      </c>
      <c r="I72" s="273"/>
      <c r="J72" s="274"/>
      <c r="K72" s="273"/>
      <c r="L72" s="275"/>
      <c r="M72" s="273"/>
      <c r="N72" s="273"/>
      <c r="O72" s="273"/>
      <c r="P72" s="274"/>
      <c r="Q72" s="273"/>
      <c r="R72" s="273"/>
      <c r="S72" s="276"/>
      <c r="T72" s="273"/>
      <c r="U72" s="273">
        <f t="shared" si="2"/>
        <v>0</v>
      </c>
    </row>
    <row r="73" spans="1:21" ht="22.5">
      <c r="A73" s="197">
        <v>40064215</v>
      </c>
      <c r="B73" s="10" t="s">
        <v>448</v>
      </c>
      <c r="C73" s="11" t="s">
        <v>27</v>
      </c>
      <c r="D73" s="10" t="s">
        <v>653</v>
      </c>
      <c r="E73" s="12" t="s">
        <v>148</v>
      </c>
      <c r="F73" s="270" t="s">
        <v>724</v>
      </c>
      <c r="G73" s="266" t="s">
        <v>83</v>
      </c>
      <c r="H73" s="273">
        <v>163828</v>
      </c>
      <c r="I73" s="273"/>
      <c r="J73" s="274"/>
      <c r="K73" s="273"/>
      <c r="L73" s="275"/>
      <c r="M73" s="273"/>
      <c r="N73" s="273"/>
      <c r="O73" s="273"/>
      <c r="P73" s="274"/>
      <c r="Q73" s="273"/>
      <c r="R73" s="273"/>
      <c r="S73" s="276"/>
      <c r="T73" s="273"/>
      <c r="U73" s="273">
        <f t="shared" si="2"/>
        <v>0</v>
      </c>
    </row>
    <row r="74" spans="1:21" ht="22.5">
      <c r="A74" s="197">
        <v>40063999</v>
      </c>
      <c r="B74" s="10" t="s">
        <v>448</v>
      </c>
      <c r="C74" s="11" t="s">
        <v>27</v>
      </c>
      <c r="D74" s="10" t="s">
        <v>653</v>
      </c>
      <c r="E74" s="12" t="s">
        <v>148</v>
      </c>
      <c r="F74" s="270" t="s">
        <v>725</v>
      </c>
      <c r="G74" s="266" t="s">
        <v>87</v>
      </c>
      <c r="H74" s="273">
        <v>193998</v>
      </c>
      <c r="I74" s="273"/>
      <c r="J74" s="274"/>
      <c r="K74" s="273">
        <v>35338.43</v>
      </c>
      <c r="L74" s="275"/>
      <c r="M74" s="273"/>
      <c r="N74" s="273"/>
      <c r="O74" s="273"/>
      <c r="P74" s="274"/>
      <c r="Q74" s="273"/>
      <c r="R74" s="273"/>
      <c r="S74" s="276"/>
      <c r="T74" s="273"/>
      <c r="U74" s="273">
        <f t="shared" si="2"/>
        <v>35338.43</v>
      </c>
    </row>
    <row r="75" spans="1:21">
      <c r="A75" s="197">
        <v>40063739</v>
      </c>
      <c r="B75" s="10" t="s">
        <v>448</v>
      </c>
      <c r="C75" s="11" t="s">
        <v>27</v>
      </c>
      <c r="D75" s="10" t="s">
        <v>653</v>
      </c>
      <c r="E75" s="12" t="s">
        <v>148</v>
      </c>
      <c r="F75" s="270" t="s">
        <v>726</v>
      </c>
      <c r="G75" s="266" t="s">
        <v>91</v>
      </c>
      <c r="H75" s="273">
        <v>80000</v>
      </c>
      <c r="I75" s="273"/>
      <c r="J75" s="274"/>
      <c r="K75" s="273"/>
      <c r="L75" s="275"/>
      <c r="M75" s="273"/>
      <c r="N75" s="273"/>
      <c r="O75" s="273"/>
      <c r="P75" s="274"/>
      <c r="Q75" s="273"/>
      <c r="R75" s="273"/>
      <c r="S75" s="276"/>
      <c r="T75" s="273"/>
      <c r="U75" s="273">
        <f t="shared" si="2"/>
        <v>0</v>
      </c>
    </row>
    <row r="76" spans="1:21">
      <c r="A76" s="197">
        <v>40063849</v>
      </c>
      <c r="B76" s="10" t="s">
        <v>448</v>
      </c>
      <c r="C76" s="11" t="s">
        <v>27</v>
      </c>
      <c r="D76" s="10" t="s">
        <v>653</v>
      </c>
      <c r="E76" s="12" t="s">
        <v>148</v>
      </c>
      <c r="F76" s="270" t="s">
        <v>727</v>
      </c>
      <c r="G76" s="266" t="s">
        <v>96</v>
      </c>
      <c r="H76" s="273">
        <v>171128</v>
      </c>
      <c r="I76" s="273"/>
      <c r="J76" s="274"/>
      <c r="K76" s="273"/>
      <c r="L76" s="275"/>
      <c r="M76" s="273"/>
      <c r="N76" s="273"/>
      <c r="O76" s="273"/>
      <c r="P76" s="274"/>
      <c r="Q76" s="273"/>
      <c r="R76" s="273"/>
      <c r="S76" s="276"/>
      <c r="T76" s="273"/>
      <c r="U76" s="273">
        <f t="shared" si="2"/>
        <v>0</v>
      </c>
    </row>
    <row r="77" spans="1:21" ht="23.25" customHeight="1">
      <c r="A77" s="197">
        <v>40064406</v>
      </c>
      <c r="B77" s="10" t="s">
        <v>448</v>
      </c>
      <c r="C77" s="11" t="s">
        <v>27</v>
      </c>
      <c r="D77" s="10" t="s">
        <v>653</v>
      </c>
      <c r="E77" s="12" t="s">
        <v>148</v>
      </c>
      <c r="F77" s="270" t="s">
        <v>728</v>
      </c>
      <c r="G77" s="266" t="s">
        <v>83</v>
      </c>
      <c r="H77" s="273">
        <v>89911</v>
      </c>
      <c r="I77" s="273"/>
      <c r="J77" s="274"/>
      <c r="K77" s="273"/>
      <c r="L77" s="275"/>
      <c r="M77" s="273"/>
      <c r="N77" s="273"/>
      <c r="O77" s="273"/>
      <c r="P77" s="274"/>
      <c r="Q77" s="273"/>
      <c r="R77" s="273"/>
      <c r="S77" s="276"/>
      <c r="T77" s="273"/>
      <c r="U77" s="273">
        <f t="shared" si="2"/>
        <v>0</v>
      </c>
    </row>
    <row r="78" spans="1:21" ht="22.5">
      <c r="A78" s="197">
        <v>40063173</v>
      </c>
      <c r="B78" s="10" t="s">
        <v>448</v>
      </c>
      <c r="C78" s="11" t="s">
        <v>27</v>
      </c>
      <c r="D78" s="10" t="s">
        <v>653</v>
      </c>
      <c r="E78" s="12" t="s">
        <v>148</v>
      </c>
      <c r="F78" s="270" t="s">
        <v>729</v>
      </c>
      <c r="G78" s="266" t="s">
        <v>81</v>
      </c>
      <c r="H78" s="273">
        <v>169152</v>
      </c>
      <c r="I78" s="273"/>
      <c r="J78" s="274"/>
      <c r="K78" s="273"/>
      <c r="L78" s="275"/>
      <c r="M78" s="273"/>
      <c r="N78" s="273"/>
      <c r="O78" s="273"/>
      <c r="P78" s="274"/>
      <c r="Q78" s="273"/>
      <c r="R78" s="273"/>
      <c r="S78" s="276"/>
      <c r="T78" s="273"/>
      <c r="U78" s="273">
        <f t="shared" si="2"/>
        <v>0</v>
      </c>
    </row>
    <row r="79" spans="1:21" ht="28.5" customHeight="1">
      <c r="A79" s="197">
        <v>40063167</v>
      </c>
      <c r="B79" s="10" t="s">
        <v>448</v>
      </c>
      <c r="C79" s="11" t="s">
        <v>27</v>
      </c>
      <c r="D79" s="10" t="s">
        <v>653</v>
      </c>
      <c r="E79" s="12" t="s">
        <v>148</v>
      </c>
      <c r="F79" s="270" t="s">
        <v>730</v>
      </c>
      <c r="G79" s="266" t="s">
        <v>81</v>
      </c>
      <c r="H79" s="273">
        <v>156448</v>
      </c>
      <c r="I79" s="273"/>
      <c r="J79" s="274">
        <v>11944.272999999999</v>
      </c>
      <c r="K79" s="273">
        <v>33306.57</v>
      </c>
      <c r="L79" s="275"/>
      <c r="M79" s="273"/>
      <c r="N79" s="273"/>
      <c r="O79" s="273"/>
      <c r="P79" s="274"/>
      <c r="Q79" s="273"/>
      <c r="R79" s="273"/>
      <c r="S79" s="276"/>
      <c r="T79" s="273"/>
      <c r="U79" s="273">
        <f t="shared" si="2"/>
        <v>45250.843000000001</v>
      </c>
    </row>
    <row r="80" spans="1:21" ht="28.5" customHeight="1">
      <c r="A80" s="197">
        <v>40061954</v>
      </c>
      <c r="B80" s="10" t="s">
        <v>448</v>
      </c>
      <c r="C80" s="11" t="s">
        <v>27</v>
      </c>
      <c r="D80" s="10" t="s">
        <v>653</v>
      </c>
      <c r="E80" s="12" t="s">
        <v>148</v>
      </c>
      <c r="F80" s="270" t="s">
        <v>731</v>
      </c>
      <c r="G80" s="266" t="s">
        <v>80</v>
      </c>
      <c r="H80" s="273">
        <v>113642</v>
      </c>
      <c r="I80" s="273"/>
      <c r="J80" s="274"/>
      <c r="K80" s="273">
        <v>16348.271000000001</v>
      </c>
      <c r="L80" s="275">
        <v>21797.694</v>
      </c>
      <c r="M80" s="273"/>
      <c r="N80" s="273"/>
      <c r="O80" s="273"/>
      <c r="P80" s="274"/>
      <c r="Q80" s="273"/>
      <c r="R80" s="273"/>
      <c r="S80" s="276"/>
      <c r="T80" s="273"/>
      <c r="U80" s="273">
        <f t="shared" si="2"/>
        <v>38145.964999999997</v>
      </c>
    </row>
    <row r="81" spans="1:21" ht="28.5" customHeight="1">
      <c r="A81" s="197">
        <v>40064427</v>
      </c>
      <c r="B81" s="10" t="s">
        <v>448</v>
      </c>
      <c r="C81" s="11" t="s">
        <v>27</v>
      </c>
      <c r="D81" s="10" t="s">
        <v>653</v>
      </c>
      <c r="E81" s="12" t="s">
        <v>148</v>
      </c>
      <c r="F81" s="270" t="s">
        <v>732</v>
      </c>
      <c r="G81" s="266" t="s">
        <v>79</v>
      </c>
      <c r="H81" s="273">
        <v>130605</v>
      </c>
      <c r="I81" s="273"/>
      <c r="J81" s="274"/>
      <c r="K81" s="273"/>
      <c r="L81" s="275"/>
      <c r="M81" s="273"/>
      <c r="N81" s="273"/>
      <c r="O81" s="273"/>
      <c r="P81" s="274"/>
      <c r="Q81" s="273"/>
      <c r="R81" s="273"/>
      <c r="S81" s="276"/>
      <c r="T81" s="273"/>
      <c r="U81" s="273">
        <f t="shared" si="2"/>
        <v>0</v>
      </c>
    </row>
    <row r="82" spans="1:21" ht="28.5" customHeight="1">
      <c r="A82" s="197">
        <v>40061791</v>
      </c>
      <c r="B82" s="10" t="s">
        <v>448</v>
      </c>
      <c r="C82" s="11" t="s">
        <v>27</v>
      </c>
      <c r="D82" s="10" t="s">
        <v>653</v>
      </c>
      <c r="E82" s="12" t="s">
        <v>148</v>
      </c>
      <c r="F82" s="270" t="s">
        <v>733</v>
      </c>
      <c r="G82" s="266" t="s">
        <v>88</v>
      </c>
      <c r="H82" s="273">
        <v>130611</v>
      </c>
      <c r="I82" s="273"/>
      <c r="J82" s="274"/>
      <c r="K82" s="273"/>
      <c r="L82" s="275"/>
      <c r="M82" s="273"/>
      <c r="N82" s="273"/>
      <c r="O82" s="273"/>
      <c r="P82" s="274"/>
      <c r="Q82" s="273"/>
      <c r="R82" s="273"/>
      <c r="S82" s="276"/>
      <c r="T82" s="273"/>
      <c r="U82" s="273">
        <f t="shared" si="2"/>
        <v>0</v>
      </c>
    </row>
    <row r="83" spans="1:21" ht="22.5">
      <c r="A83" s="197">
        <v>40064408</v>
      </c>
      <c r="B83" s="10" t="s">
        <v>448</v>
      </c>
      <c r="C83" s="11" t="s">
        <v>27</v>
      </c>
      <c r="D83" s="10" t="s">
        <v>653</v>
      </c>
      <c r="E83" s="12" t="s">
        <v>148</v>
      </c>
      <c r="F83" s="270" t="s">
        <v>734</v>
      </c>
      <c r="G83" s="266" t="s">
        <v>79</v>
      </c>
      <c r="H83" s="273">
        <v>110392</v>
      </c>
      <c r="I83" s="273"/>
      <c r="J83" s="274"/>
      <c r="K83" s="273"/>
      <c r="L83" s="275"/>
      <c r="M83" s="273"/>
      <c r="N83" s="273"/>
      <c r="O83" s="273"/>
      <c r="P83" s="274"/>
      <c r="Q83" s="273"/>
      <c r="R83" s="273"/>
      <c r="S83" s="276"/>
      <c r="T83" s="273"/>
      <c r="U83" s="273">
        <f t="shared" si="2"/>
        <v>0</v>
      </c>
    </row>
    <row r="84" spans="1:21">
      <c r="A84" s="197">
        <v>40061211</v>
      </c>
      <c r="B84" s="10" t="s">
        <v>448</v>
      </c>
      <c r="C84" s="11" t="s">
        <v>27</v>
      </c>
      <c r="D84" s="10" t="s">
        <v>653</v>
      </c>
      <c r="E84" s="12" t="s">
        <v>148</v>
      </c>
      <c r="F84" s="270" t="s">
        <v>735</v>
      </c>
      <c r="G84" s="266" t="s">
        <v>84</v>
      </c>
      <c r="H84" s="273">
        <v>113998</v>
      </c>
      <c r="I84" s="273"/>
      <c r="J84" s="274"/>
      <c r="K84" s="273">
        <v>43055.688000000002</v>
      </c>
      <c r="L84" s="275">
        <v>65273.731</v>
      </c>
      <c r="M84" s="273"/>
      <c r="N84" s="273"/>
      <c r="O84" s="273"/>
      <c r="P84" s="274"/>
      <c r="Q84" s="273"/>
      <c r="R84" s="273"/>
      <c r="S84" s="276"/>
      <c r="T84" s="273"/>
      <c r="U84" s="273">
        <f t="shared" si="2"/>
        <v>108329.41899999999</v>
      </c>
    </row>
    <row r="85" spans="1:21" ht="22.5">
      <c r="A85" s="197">
        <v>40063986</v>
      </c>
      <c r="B85" s="10" t="s">
        <v>448</v>
      </c>
      <c r="C85" s="11" t="s">
        <v>27</v>
      </c>
      <c r="D85" s="10" t="s">
        <v>653</v>
      </c>
      <c r="E85" s="12" t="s">
        <v>148</v>
      </c>
      <c r="F85" s="270" t="s">
        <v>736</v>
      </c>
      <c r="G85" s="266" t="s">
        <v>87</v>
      </c>
      <c r="H85" s="273">
        <v>120721</v>
      </c>
      <c r="I85" s="273"/>
      <c r="J85" s="274"/>
      <c r="K85" s="273">
        <v>40230.025000000001</v>
      </c>
      <c r="L85" s="275"/>
      <c r="M85" s="273"/>
      <c r="N85" s="273"/>
      <c r="O85" s="273"/>
      <c r="P85" s="274"/>
      <c r="Q85" s="273"/>
      <c r="R85" s="273"/>
      <c r="S85" s="276"/>
      <c r="T85" s="273"/>
      <c r="U85" s="273">
        <f t="shared" si="2"/>
        <v>40230.025000000001</v>
      </c>
    </row>
    <row r="86" spans="1:21" ht="22.5">
      <c r="A86" s="197">
        <v>40064465</v>
      </c>
      <c r="B86" s="10" t="s">
        <v>448</v>
      </c>
      <c r="C86" s="11" t="s">
        <v>27</v>
      </c>
      <c r="D86" s="10" t="s">
        <v>653</v>
      </c>
      <c r="E86" s="12" t="s">
        <v>148</v>
      </c>
      <c r="F86" s="270" t="s">
        <v>737</v>
      </c>
      <c r="G86" s="266" t="s">
        <v>79</v>
      </c>
      <c r="H86" s="273">
        <v>102457</v>
      </c>
      <c r="I86" s="273"/>
      <c r="J86" s="274"/>
      <c r="K86" s="273"/>
      <c r="L86" s="275"/>
      <c r="M86" s="273"/>
      <c r="N86" s="273"/>
      <c r="O86" s="273"/>
      <c r="P86" s="274"/>
      <c r="Q86" s="273"/>
      <c r="R86" s="273"/>
      <c r="S86" s="276"/>
      <c r="T86" s="273"/>
      <c r="U86" s="273">
        <f t="shared" si="2"/>
        <v>0</v>
      </c>
    </row>
    <row r="87" spans="1:21" ht="24.75" customHeight="1">
      <c r="A87" s="197">
        <v>40063743</v>
      </c>
      <c r="B87" s="10" t="s">
        <v>448</v>
      </c>
      <c r="C87" s="11" t="s">
        <v>27</v>
      </c>
      <c r="D87" s="10" t="s">
        <v>653</v>
      </c>
      <c r="E87" s="12" t="s">
        <v>148</v>
      </c>
      <c r="F87" s="270" t="s">
        <v>738</v>
      </c>
      <c r="G87" s="266" t="s">
        <v>82</v>
      </c>
      <c r="H87" s="273">
        <v>193000</v>
      </c>
      <c r="I87" s="273"/>
      <c r="J87" s="274"/>
      <c r="K87" s="273"/>
      <c r="L87" s="275"/>
      <c r="M87" s="273"/>
      <c r="N87" s="273"/>
      <c r="O87" s="273"/>
      <c r="P87" s="274"/>
      <c r="Q87" s="273"/>
      <c r="R87" s="273"/>
      <c r="S87" s="276"/>
      <c r="T87" s="273"/>
      <c r="U87" s="273">
        <f t="shared" si="2"/>
        <v>0</v>
      </c>
    </row>
    <row r="88" spans="1:21" ht="23.25" customHeight="1">
      <c r="A88" s="197">
        <v>40024177</v>
      </c>
      <c r="B88" s="10" t="s">
        <v>448</v>
      </c>
      <c r="C88" s="11" t="s">
        <v>27</v>
      </c>
      <c r="D88" s="10" t="s">
        <v>653</v>
      </c>
      <c r="E88" s="12" t="s">
        <v>148</v>
      </c>
      <c r="F88" s="270" t="s">
        <v>739</v>
      </c>
      <c r="G88" s="266" t="s">
        <v>87</v>
      </c>
      <c r="H88" s="273">
        <v>37319</v>
      </c>
      <c r="I88" s="273"/>
      <c r="J88" s="274"/>
      <c r="K88" s="273"/>
      <c r="L88" s="275"/>
      <c r="M88" s="273"/>
      <c r="N88" s="273"/>
      <c r="O88" s="273"/>
      <c r="P88" s="274"/>
      <c r="Q88" s="273"/>
      <c r="R88" s="273"/>
      <c r="S88" s="276"/>
      <c r="T88" s="273"/>
      <c r="U88" s="273">
        <f t="shared" si="2"/>
        <v>0</v>
      </c>
    </row>
    <row r="89" spans="1:21" ht="22.5">
      <c r="A89" s="197">
        <v>40072969</v>
      </c>
      <c r="B89" s="10" t="s">
        <v>448</v>
      </c>
      <c r="C89" s="11" t="s">
        <v>27</v>
      </c>
      <c r="D89" s="10" t="s">
        <v>653</v>
      </c>
      <c r="E89" s="12" t="s">
        <v>148</v>
      </c>
      <c r="F89" s="270" t="s">
        <v>740</v>
      </c>
      <c r="G89" s="266" t="s">
        <v>89</v>
      </c>
      <c r="H89" s="273">
        <v>337144.30200000003</v>
      </c>
      <c r="I89" s="273"/>
      <c r="J89" s="274"/>
      <c r="K89" s="273"/>
      <c r="L89" s="275"/>
      <c r="M89" s="273"/>
      <c r="N89" s="273"/>
      <c r="O89" s="273"/>
      <c r="P89" s="274"/>
      <c r="Q89" s="273"/>
      <c r="R89" s="273"/>
      <c r="S89" s="276"/>
      <c r="T89" s="273"/>
      <c r="U89" s="273">
        <f t="shared" si="2"/>
        <v>0</v>
      </c>
    </row>
    <row r="90" spans="1:21" ht="22.5">
      <c r="A90" s="197">
        <v>40073457</v>
      </c>
      <c r="B90" s="10" t="s">
        <v>448</v>
      </c>
      <c r="C90" s="11" t="s">
        <v>27</v>
      </c>
      <c r="D90" s="10" t="s">
        <v>653</v>
      </c>
      <c r="E90" s="12" t="s">
        <v>148</v>
      </c>
      <c r="F90" s="270" t="s">
        <v>741</v>
      </c>
      <c r="G90" s="266" t="s">
        <v>89</v>
      </c>
      <c r="H90" s="273">
        <v>337144</v>
      </c>
      <c r="I90" s="273"/>
      <c r="J90" s="274"/>
      <c r="K90" s="273"/>
      <c r="L90" s="275"/>
      <c r="M90" s="273"/>
      <c r="N90" s="273"/>
      <c r="O90" s="273"/>
      <c r="P90" s="274"/>
      <c r="Q90" s="273"/>
      <c r="R90" s="273"/>
      <c r="S90" s="276"/>
      <c r="T90" s="273"/>
      <c r="U90" s="273">
        <f t="shared" si="2"/>
        <v>0</v>
      </c>
    </row>
    <row r="91" spans="1:21" ht="22.5">
      <c r="A91" s="197">
        <v>40073489</v>
      </c>
      <c r="B91" s="10" t="s">
        <v>448</v>
      </c>
      <c r="C91" s="11" t="s">
        <v>27</v>
      </c>
      <c r="D91" s="10" t="s">
        <v>653</v>
      </c>
      <c r="E91" s="12" t="s">
        <v>148</v>
      </c>
      <c r="F91" s="270" t="s">
        <v>742</v>
      </c>
      <c r="G91" s="266" t="s">
        <v>95</v>
      </c>
      <c r="H91" s="273">
        <v>337136.42</v>
      </c>
      <c r="I91" s="273"/>
      <c r="J91" s="274"/>
      <c r="K91" s="273"/>
      <c r="L91" s="275"/>
      <c r="M91" s="273"/>
      <c r="N91" s="273"/>
      <c r="O91" s="273"/>
      <c r="P91" s="274"/>
      <c r="Q91" s="273"/>
      <c r="R91" s="273"/>
      <c r="S91" s="276"/>
      <c r="T91" s="273"/>
      <c r="U91" s="273">
        <f t="shared" si="2"/>
        <v>0</v>
      </c>
    </row>
    <row r="92" spans="1:21" ht="22.5" customHeight="1">
      <c r="A92" s="197">
        <v>40073141</v>
      </c>
      <c r="B92" s="10" t="s">
        <v>448</v>
      </c>
      <c r="C92" s="11" t="s">
        <v>27</v>
      </c>
      <c r="D92" s="10" t="s">
        <v>653</v>
      </c>
      <c r="E92" s="12" t="s">
        <v>148</v>
      </c>
      <c r="F92" s="270" t="s">
        <v>743</v>
      </c>
      <c r="G92" s="266" t="s">
        <v>95</v>
      </c>
      <c r="H92" s="273">
        <v>259098.902</v>
      </c>
      <c r="I92" s="273"/>
      <c r="J92" s="274"/>
      <c r="K92" s="273"/>
      <c r="L92" s="275"/>
      <c r="M92" s="273"/>
      <c r="N92" s="273"/>
      <c r="O92" s="273"/>
      <c r="P92" s="274"/>
      <c r="Q92" s="273"/>
      <c r="R92" s="273"/>
      <c r="S92" s="276"/>
      <c r="T92" s="273"/>
      <c r="U92" s="273">
        <f t="shared" si="2"/>
        <v>0</v>
      </c>
    </row>
    <row r="93" spans="1:21" ht="22.5">
      <c r="A93" s="197">
        <v>40073642</v>
      </c>
      <c r="B93" s="10" t="s">
        <v>448</v>
      </c>
      <c r="C93" s="11" t="s">
        <v>27</v>
      </c>
      <c r="D93" s="10" t="s">
        <v>653</v>
      </c>
      <c r="E93" s="12" t="s">
        <v>148</v>
      </c>
      <c r="F93" s="270" t="s">
        <v>744</v>
      </c>
      <c r="G93" s="266" t="s">
        <v>96</v>
      </c>
      <c r="H93" s="273">
        <v>326005.55800000002</v>
      </c>
      <c r="I93" s="273"/>
      <c r="J93" s="274"/>
      <c r="K93" s="273"/>
      <c r="L93" s="275"/>
      <c r="M93" s="273"/>
      <c r="N93" s="273"/>
      <c r="O93" s="273"/>
      <c r="P93" s="274"/>
      <c r="Q93" s="273"/>
      <c r="R93" s="273"/>
      <c r="S93" s="276"/>
      <c r="T93" s="273"/>
      <c r="U93" s="273">
        <f t="shared" si="2"/>
        <v>0</v>
      </c>
    </row>
    <row r="94" spans="1:21" ht="22.5">
      <c r="A94" s="197">
        <v>40073650</v>
      </c>
      <c r="B94" s="10" t="s">
        <v>448</v>
      </c>
      <c r="C94" s="11" t="s">
        <v>27</v>
      </c>
      <c r="D94" s="10" t="s">
        <v>653</v>
      </c>
      <c r="E94" s="12" t="s">
        <v>148</v>
      </c>
      <c r="F94" s="270" t="s">
        <v>745</v>
      </c>
      <c r="G94" s="266" t="s">
        <v>96</v>
      </c>
      <c r="H94" s="273">
        <v>337097.66700000002</v>
      </c>
      <c r="I94" s="273"/>
      <c r="J94" s="274"/>
      <c r="K94" s="273"/>
      <c r="L94" s="275"/>
      <c r="M94" s="273"/>
      <c r="N94" s="273"/>
      <c r="O94" s="273"/>
      <c r="P94" s="274"/>
      <c r="Q94" s="273"/>
      <c r="R94" s="273"/>
      <c r="S94" s="276"/>
      <c r="T94" s="273"/>
      <c r="U94" s="273">
        <f t="shared" si="2"/>
        <v>0</v>
      </c>
    </row>
    <row r="95" spans="1:21" ht="22.5">
      <c r="A95" s="197">
        <v>40008198</v>
      </c>
      <c r="B95" s="10" t="s">
        <v>448</v>
      </c>
      <c r="C95" s="11" t="s">
        <v>27</v>
      </c>
      <c r="D95" s="10" t="s">
        <v>653</v>
      </c>
      <c r="E95" s="12" t="s">
        <v>148</v>
      </c>
      <c r="F95" s="270" t="s">
        <v>746</v>
      </c>
      <c r="G95" s="266" t="s">
        <v>89</v>
      </c>
      <c r="H95" s="273">
        <v>79093</v>
      </c>
      <c r="I95" s="273"/>
      <c r="J95" s="274"/>
      <c r="K95" s="273"/>
      <c r="L95" s="275"/>
      <c r="M95" s="273"/>
      <c r="N95" s="273"/>
      <c r="O95" s="273"/>
      <c r="P95" s="274"/>
      <c r="Q95" s="273"/>
      <c r="R95" s="273"/>
      <c r="S95" s="276"/>
      <c r="T95" s="273"/>
      <c r="U95" s="273">
        <f t="shared" si="2"/>
        <v>0</v>
      </c>
    </row>
    <row r="96" spans="1:21" ht="20.25" customHeight="1">
      <c r="A96" s="197">
        <v>40008837</v>
      </c>
      <c r="B96" s="10" t="s">
        <v>448</v>
      </c>
      <c r="C96" s="11" t="s">
        <v>27</v>
      </c>
      <c r="D96" s="10" t="s">
        <v>653</v>
      </c>
      <c r="E96" s="12" t="s">
        <v>148</v>
      </c>
      <c r="F96" s="270" t="s">
        <v>747</v>
      </c>
      <c r="G96" s="266" t="s">
        <v>95</v>
      </c>
      <c r="H96" s="273">
        <v>86188</v>
      </c>
      <c r="I96" s="273"/>
      <c r="J96" s="274"/>
      <c r="K96" s="273"/>
      <c r="L96" s="275"/>
      <c r="M96" s="273"/>
      <c r="N96" s="273"/>
      <c r="O96" s="273"/>
      <c r="P96" s="274"/>
      <c r="Q96" s="273"/>
      <c r="R96" s="273"/>
      <c r="S96" s="276"/>
      <c r="T96" s="273"/>
      <c r="U96" s="273">
        <f t="shared" si="2"/>
        <v>0</v>
      </c>
    </row>
    <row r="97" spans="1:21" ht="20.25" customHeight="1">
      <c r="A97" s="197">
        <v>40073363</v>
      </c>
      <c r="B97" s="10" t="s">
        <v>448</v>
      </c>
      <c r="C97" s="11" t="s">
        <v>27</v>
      </c>
      <c r="D97" s="10">
        <v>125</v>
      </c>
      <c r="E97" s="12" t="s">
        <v>148</v>
      </c>
      <c r="F97" s="270" t="s">
        <v>748</v>
      </c>
      <c r="G97" s="266" t="s">
        <v>80</v>
      </c>
      <c r="H97" s="273" t="s">
        <v>749</v>
      </c>
      <c r="I97" s="273"/>
      <c r="J97" s="274"/>
      <c r="K97" s="273"/>
      <c r="L97" s="275"/>
      <c r="M97" s="273"/>
      <c r="N97" s="273"/>
      <c r="O97" s="273"/>
      <c r="P97" s="274"/>
      <c r="Q97" s="273"/>
      <c r="R97" s="273"/>
      <c r="S97" s="276"/>
      <c r="T97" s="273"/>
      <c r="U97" s="273">
        <f t="shared" si="2"/>
        <v>0</v>
      </c>
    </row>
    <row r="98" spans="1:21" ht="22.5">
      <c r="A98" s="197">
        <v>40073337</v>
      </c>
      <c r="B98" s="10" t="s">
        <v>448</v>
      </c>
      <c r="C98" s="11" t="s">
        <v>27</v>
      </c>
      <c r="D98" s="10">
        <v>125</v>
      </c>
      <c r="E98" s="12" t="s">
        <v>148</v>
      </c>
      <c r="F98" s="270" t="s">
        <v>750</v>
      </c>
      <c r="G98" s="266" t="s">
        <v>80</v>
      </c>
      <c r="H98" s="273">
        <v>336918</v>
      </c>
      <c r="I98" s="273"/>
      <c r="J98" s="274"/>
      <c r="K98" s="273"/>
      <c r="L98" s="275"/>
      <c r="M98" s="273"/>
      <c r="N98" s="273"/>
      <c r="O98" s="273"/>
      <c r="P98" s="274"/>
      <c r="Q98" s="273"/>
      <c r="R98" s="273"/>
      <c r="S98" s="276"/>
      <c r="T98" s="273"/>
      <c r="U98" s="273">
        <f t="shared" si="2"/>
        <v>0</v>
      </c>
    </row>
    <row r="99" spans="1:21" ht="24.75" customHeight="1">
      <c r="A99" s="197">
        <v>40073860</v>
      </c>
      <c r="B99" s="10" t="s">
        <v>448</v>
      </c>
      <c r="C99" s="11" t="s">
        <v>27</v>
      </c>
      <c r="D99" s="10">
        <v>125</v>
      </c>
      <c r="E99" s="12" t="s">
        <v>148</v>
      </c>
      <c r="F99" s="270" t="s">
        <v>751</v>
      </c>
      <c r="G99" s="266" t="s">
        <v>84</v>
      </c>
      <c r="H99" s="273">
        <v>250000</v>
      </c>
      <c r="I99" s="273"/>
      <c r="J99" s="274"/>
      <c r="K99" s="273"/>
      <c r="L99" s="275"/>
      <c r="M99" s="273"/>
      <c r="N99" s="273"/>
      <c r="O99" s="273"/>
      <c r="P99" s="274"/>
      <c r="Q99" s="273"/>
      <c r="R99" s="273"/>
      <c r="S99" s="276"/>
      <c r="T99" s="273"/>
      <c r="U99" s="273">
        <f t="shared" si="2"/>
        <v>0</v>
      </c>
    </row>
    <row r="100" spans="1:21" ht="22.5">
      <c r="A100" s="197">
        <v>40073861</v>
      </c>
      <c r="B100" s="10" t="s">
        <v>448</v>
      </c>
      <c r="C100" s="11" t="s">
        <v>27</v>
      </c>
      <c r="D100" s="10">
        <v>125</v>
      </c>
      <c r="E100" s="12" t="s">
        <v>148</v>
      </c>
      <c r="F100" s="270" t="s">
        <v>752</v>
      </c>
      <c r="G100" s="266" t="s">
        <v>84</v>
      </c>
      <c r="H100" s="273" t="s">
        <v>753</v>
      </c>
      <c r="I100" s="273"/>
      <c r="J100" s="274"/>
      <c r="K100" s="273"/>
      <c r="L100" s="275"/>
      <c r="M100" s="273"/>
      <c r="N100" s="273"/>
      <c r="O100" s="273"/>
      <c r="P100" s="274"/>
      <c r="Q100" s="273"/>
      <c r="R100" s="273"/>
      <c r="S100" s="276"/>
      <c r="T100" s="273"/>
      <c r="U100" s="273">
        <f t="shared" si="2"/>
        <v>0</v>
      </c>
    </row>
    <row r="101" spans="1:21" ht="22.5">
      <c r="A101" s="197">
        <v>40073127</v>
      </c>
      <c r="B101" s="10" t="s">
        <v>448</v>
      </c>
      <c r="C101" s="11" t="s">
        <v>27</v>
      </c>
      <c r="D101" s="10">
        <v>125</v>
      </c>
      <c r="E101" s="12" t="s">
        <v>148</v>
      </c>
      <c r="F101" s="270" t="s">
        <v>754</v>
      </c>
      <c r="G101" s="266" t="s">
        <v>97</v>
      </c>
      <c r="H101" s="273" t="s">
        <v>755</v>
      </c>
      <c r="I101" s="273"/>
      <c r="J101" s="274"/>
      <c r="K101" s="273"/>
      <c r="L101" s="275"/>
      <c r="M101" s="273"/>
      <c r="N101" s="273"/>
      <c r="O101" s="273"/>
      <c r="P101" s="274"/>
      <c r="Q101" s="273"/>
      <c r="R101" s="273"/>
      <c r="S101" s="276"/>
      <c r="T101" s="273"/>
      <c r="U101" s="273">
        <f t="shared" si="2"/>
        <v>0</v>
      </c>
    </row>
    <row r="102" spans="1:21" ht="22.5">
      <c r="A102" s="197">
        <v>40073147</v>
      </c>
      <c r="B102" s="10" t="s">
        <v>448</v>
      </c>
      <c r="C102" s="11" t="s">
        <v>27</v>
      </c>
      <c r="D102" s="10">
        <v>125</v>
      </c>
      <c r="E102" s="12" t="s">
        <v>148</v>
      </c>
      <c r="F102" s="270" t="s">
        <v>756</v>
      </c>
      <c r="G102" s="266" t="s">
        <v>97</v>
      </c>
      <c r="H102" s="273">
        <v>275736</v>
      </c>
      <c r="I102" s="273"/>
      <c r="J102" s="274"/>
      <c r="K102" s="273"/>
      <c r="L102" s="275"/>
      <c r="M102" s="273"/>
      <c r="N102" s="273"/>
      <c r="O102" s="273"/>
      <c r="P102" s="274"/>
      <c r="Q102" s="273"/>
      <c r="R102" s="273"/>
      <c r="S102" s="276"/>
      <c r="T102" s="273"/>
      <c r="U102" s="273">
        <f t="shared" si="2"/>
        <v>0</v>
      </c>
    </row>
    <row r="103" spans="1:21" ht="27" customHeight="1">
      <c r="A103" s="197">
        <v>40073442</v>
      </c>
      <c r="B103" s="10" t="s">
        <v>448</v>
      </c>
      <c r="C103" s="11" t="s">
        <v>27</v>
      </c>
      <c r="D103" s="10">
        <v>125</v>
      </c>
      <c r="E103" s="12" t="s">
        <v>148</v>
      </c>
      <c r="F103" s="270" t="s">
        <v>757</v>
      </c>
      <c r="G103" s="266" t="s">
        <v>79</v>
      </c>
      <c r="H103" s="273">
        <v>323654</v>
      </c>
      <c r="I103" s="13"/>
      <c r="J103" s="280"/>
      <c r="K103" s="13"/>
      <c r="L103" s="13"/>
      <c r="M103" s="13"/>
      <c r="N103" s="13"/>
      <c r="O103" s="13"/>
      <c r="P103" s="280"/>
      <c r="Q103" s="13"/>
      <c r="R103" s="13"/>
      <c r="S103" s="281"/>
      <c r="T103" s="13"/>
      <c r="U103" s="273">
        <f t="shared" si="2"/>
        <v>0</v>
      </c>
    </row>
    <row r="104" spans="1:21" ht="22.5" customHeight="1">
      <c r="A104" s="197">
        <v>40073404</v>
      </c>
      <c r="B104" s="10" t="s">
        <v>448</v>
      </c>
      <c r="C104" s="11" t="s">
        <v>27</v>
      </c>
      <c r="D104" s="10">
        <v>125</v>
      </c>
      <c r="E104" s="12" t="s">
        <v>148</v>
      </c>
      <c r="F104" s="270" t="s">
        <v>758</v>
      </c>
      <c r="G104" s="266" t="s">
        <v>79</v>
      </c>
      <c r="H104" s="273">
        <v>337145</v>
      </c>
      <c r="I104" s="13"/>
      <c r="J104" s="280"/>
      <c r="K104" s="13"/>
      <c r="L104" s="13"/>
      <c r="M104" s="13"/>
      <c r="N104" s="13"/>
      <c r="O104" s="13"/>
      <c r="P104" s="280"/>
      <c r="Q104" s="13"/>
      <c r="R104" s="13"/>
      <c r="S104" s="281"/>
      <c r="T104" s="13"/>
      <c r="U104" s="273">
        <f t="shared" si="2"/>
        <v>0</v>
      </c>
    </row>
    <row r="105" spans="1:21" ht="24" customHeight="1">
      <c r="A105" s="197">
        <v>40073761</v>
      </c>
      <c r="B105" s="10" t="s">
        <v>448</v>
      </c>
      <c r="C105" s="11" t="s">
        <v>27</v>
      </c>
      <c r="D105" s="10">
        <v>125</v>
      </c>
      <c r="E105" s="12" t="s">
        <v>148</v>
      </c>
      <c r="F105" s="270" t="s">
        <v>759</v>
      </c>
      <c r="G105" s="266" t="s">
        <v>81</v>
      </c>
      <c r="H105" s="273">
        <v>249319</v>
      </c>
      <c r="I105" s="13"/>
      <c r="J105" s="280"/>
      <c r="K105" s="13"/>
      <c r="L105" s="13"/>
      <c r="M105" s="13"/>
      <c r="N105" s="13"/>
      <c r="O105" s="13"/>
      <c r="P105" s="280"/>
      <c r="Q105" s="13"/>
      <c r="R105" s="13"/>
      <c r="S105" s="281"/>
      <c r="T105" s="13"/>
      <c r="U105" s="273">
        <f t="shared" si="2"/>
        <v>0</v>
      </c>
    </row>
    <row r="106" spans="1:21" ht="22.5">
      <c r="A106" s="197">
        <v>40073759</v>
      </c>
      <c r="B106" s="10" t="s">
        <v>448</v>
      </c>
      <c r="C106" s="11" t="s">
        <v>27</v>
      </c>
      <c r="D106" s="10">
        <v>125</v>
      </c>
      <c r="E106" s="12" t="s">
        <v>148</v>
      </c>
      <c r="F106" s="270" t="s">
        <v>760</v>
      </c>
      <c r="G106" s="266" t="s">
        <v>81</v>
      </c>
      <c r="H106" s="273">
        <v>250000</v>
      </c>
      <c r="I106" s="13"/>
      <c r="J106" s="280"/>
      <c r="K106" s="13"/>
      <c r="L106" s="13"/>
      <c r="M106" s="13"/>
      <c r="N106" s="13"/>
      <c r="O106" s="13"/>
      <c r="P106" s="280"/>
      <c r="Q106" s="13"/>
      <c r="R106" s="13"/>
      <c r="S106" s="281"/>
      <c r="T106" s="13"/>
      <c r="U106" s="273">
        <f t="shared" si="2"/>
        <v>0</v>
      </c>
    </row>
    <row r="107" spans="1:21" ht="24.75" customHeight="1">
      <c r="A107" s="197">
        <v>40073760</v>
      </c>
      <c r="B107" s="10" t="s">
        <v>448</v>
      </c>
      <c r="C107" s="11" t="s">
        <v>27</v>
      </c>
      <c r="D107" s="10">
        <v>125</v>
      </c>
      <c r="E107" s="12" t="s">
        <v>148</v>
      </c>
      <c r="F107" s="270" t="s">
        <v>761</v>
      </c>
      <c r="G107" s="266" t="s">
        <v>81</v>
      </c>
      <c r="H107" s="273">
        <v>240000</v>
      </c>
      <c r="I107" s="13"/>
      <c r="J107" s="280"/>
      <c r="K107" s="13"/>
      <c r="L107" s="13"/>
      <c r="M107" s="13"/>
      <c r="N107" s="13"/>
      <c r="O107" s="13"/>
      <c r="P107" s="280"/>
      <c r="Q107" s="13"/>
      <c r="R107" s="13"/>
      <c r="S107" s="281"/>
      <c r="T107" s="13"/>
      <c r="U107" s="273">
        <f t="shared" si="2"/>
        <v>0</v>
      </c>
    </row>
    <row r="108" spans="1:21" ht="23.25" customHeight="1">
      <c r="A108" s="197">
        <v>40073615</v>
      </c>
      <c r="B108" s="10" t="s">
        <v>448</v>
      </c>
      <c r="C108" s="11" t="s">
        <v>27</v>
      </c>
      <c r="D108" s="10">
        <v>125</v>
      </c>
      <c r="E108" s="12" t="s">
        <v>148</v>
      </c>
      <c r="F108" s="270" t="s">
        <v>762</v>
      </c>
      <c r="G108" s="266" t="s">
        <v>90</v>
      </c>
      <c r="H108" s="273">
        <v>310378</v>
      </c>
      <c r="I108" s="13"/>
      <c r="J108" s="280"/>
      <c r="K108" s="13"/>
      <c r="L108" s="13"/>
      <c r="M108" s="13"/>
      <c r="N108" s="13"/>
      <c r="O108" s="13"/>
      <c r="P108" s="280"/>
      <c r="Q108" s="13"/>
      <c r="R108" s="13"/>
      <c r="S108" s="281"/>
      <c r="T108" s="13"/>
      <c r="U108" s="273">
        <f t="shared" si="2"/>
        <v>0</v>
      </c>
    </row>
    <row r="109" spans="1:21">
      <c r="A109" s="197">
        <v>40073618</v>
      </c>
      <c r="B109" s="10" t="s">
        <v>448</v>
      </c>
      <c r="C109" s="11" t="s">
        <v>27</v>
      </c>
      <c r="D109" s="10">
        <v>125</v>
      </c>
      <c r="E109" s="12" t="s">
        <v>148</v>
      </c>
      <c r="F109" s="270" t="s">
        <v>763</v>
      </c>
      <c r="G109" s="266" t="s">
        <v>90</v>
      </c>
      <c r="H109" s="273">
        <v>337145</v>
      </c>
      <c r="I109" s="13"/>
      <c r="J109" s="280"/>
      <c r="K109" s="13"/>
      <c r="L109" s="13"/>
      <c r="M109" s="13"/>
      <c r="N109" s="13"/>
      <c r="O109" s="13"/>
      <c r="P109" s="280"/>
      <c r="Q109" s="13"/>
      <c r="R109" s="13"/>
      <c r="S109" s="281"/>
      <c r="T109" s="13"/>
      <c r="U109" s="273">
        <f t="shared" si="2"/>
        <v>0</v>
      </c>
    </row>
    <row r="110" spans="1:21">
      <c r="A110" s="258"/>
      <c r="B110" s="50"/>
      <c r="C110" s="259"/>
      <c r="D110" s="50"/>
      <c r="H110" s="260"/>
      <c r="I110" s="14"/>
      <c r="J110" s="261"/>
      <c r="K110" s="14"/>
      <c r="L110" s="14"/>
      <c r="M110" s="14"/>
      <c r="N110" s="14"/>
      <c r="O110" s="14"/>
      <c r="P110" s="261"/>
      <c r="Q110" s="14"/>
      <c r="R110" s="14"/>
      <c r="S110" s="262"/>
      <c r="U110" s="14"/>
    </row>
    <row r="111" spans="1:21">
      <c r="A111" s="258"/>
      <c r="B111" s="50"/>
      <c r="C111" s="259"/>
      <c r="D111" s="50"/>
      <c r="H111" s="260"/>
      <c r="I111" s="14"/>
      <c r="J111" s="261"/>
      <c r="K111" s="14"/>
      <c r="L111" s="14"/>
      <c r="M111" s="14"/>
      <c r="N111" s="14"/>
      <c r="O111" s="14"/>
      <c r="P111" s="261"/>
      <c r="Q111" s="14"/>
      <c r="R111" s="14"/>
      <c r="S111" s="262"/>
      <c r="U111" s="14"/>
    </row>
    <row r="112" spans="1:21">
      <c r="A112" s="258"/>
      <c r="B112" s="50"/>
      <c r="C112" s="259"/>
      <c r="D112" s="50"/>
      <c r="H112" s="260"/>
      <c r="I112" s="14"/>
      <c r="J112" s="261"/>
      <c r="K112" s="14"/>
      <c r="L112" s="14"/>
      <c r="M112" s="14"/>
      <c r="N112" s="14"/>
      <c r="O112" s="14"/>
      <c r="P112" s="261"/>
      <c r="Q112" s="14"/>
      <c r="R112" s="14"/>
      <c r="S112" s="262"/>
      <c r="U112" s="14"/>
    </row>
    <row r="113" spans="1:21">
      <c r="A113" s="258"/>
      <c r="B113" s="50"/>
      <c r="C113" s="259"/>
      <c r="D113" s="50"/>
      <c r="H113" s="260"/>
      <c r="I113" s="14"/>
      <c r="J113" s="261"/>
      <c r="K113" s="14"/>
      <c r="L113" s="14"/>
      <c r="M113" s="14"/>
      <c r="N113" s="14"/>
      <c r="O113" s="14"/>
      <c r="P113" s="261"/>
      <c r="Q113" s="14"/>
      <c r="R113" s="14"/>
      <c r="S113" s="262"/>
      <c r="U113" s="14"/>
    </row>
    <row r="114" spans="1:21">
      <c r="A114" s="258"/>
      <c r="B114" s="50"/>
      <c r="C114" s="259"/>
      <c r="D114" s="50"/>
      <c r="H114" s="260"/>
      <c r="I114" s="14"/>
      <c r="J114" s="261"/>
      <c r="K114" s="14"/>
      <c r="L114" s="14"/>
      <c r="M114" s="14"/>
      <c r="N114" s="14"/>
      <c r="O114" s="14"/>
      <c r="P114" s="261"/>
      <c r="Q114" s="14"/>
      <c r="R114" s="14"/>
      <c r="S114" s="262"/>
      <c r="U114" s="14"/>
    </row>
    <row r="115" spans="1:21">
      <c r="J115" s="14"/>
      <c r="P115" s="14"/>
      <c r="U115" s="8"/>
    </row>
    <row r="116" spans="1:21">
      <c r="J116" s="14"/>
      <c r="P116" s="14"/>
      <c r="U116" s="8"/>
    </row>
    <row r="117" spans="1:21" ht="38.25">
      <c r="G117" s="9" t="s">
        <v>76</v>
      </c>
      <c r="H117" s="9" t="s">
        <v>142</v>
      </c>
      <c r="I117" s="7">
        <f>I$2</f>
        <v>46023</v>
      </c>
      <c r="J117" s="7">
        <f t="shared" ref="J117:T117" si="3">J$2</f>
        <v>46054</v>
      </c>
      <c r="K117" s="7">
        <f t="shared" si="3"/>
        <v>46082</v>
      </c>
      <c r="L117" s="7">
        <f t="shared" si="3"/>
        <v>46113</v>
      </c>
      <c r="M117" s="7">
        <f t="shared" si="3"/>
        <v>46143</v>
      </c>
      <c r="N117" s="7">
        <f t="shared" si="3"/>
        <v>46174</v>
      </c>
      <c r="O117" s="7">
        <f t="shared" si="3"/>
        <v>46204</v>
      </c>
      <c r="P117" s="7">
        <f t="shared" si="3"/>
        <v>46235</v>
      </c>
      <c r="Q117" s="7">
        <f t="shared" si="3"/>
        <v>46266</v>
      </c>
      <c r="R117" s="7">
        <f t="shared" si="3"/>
        <v>46296</v>
      </c>
      <c r="S117" s="7">
        <f t="shared" si="3"/>
        <v>46327</v>
      </c>
      <c r="T117" s="7">
        <f t="shared" si="3"/>
        <v>46357</v>
      </c>
      <c r="U117" s="7" t="str">
        <f>U$2</f>
        <v>GASTO 2026</v>
      </c>
    </row>
    <row r="118" spans="1:21">
      <c r="F118" s="14"/>
      <c r="G118" s="12" t="s">
        <v>79</v>
      </c>
      <c r="H118" s="13">
        <f>SUMIFS($H$3:$H$108,$G$3:$G$108,G118)</f>
        <v>1458876</v>
      </c>
      <c r="I118" s="13">
        <f>SUMIFS(I$3:I$110,$G$3:$G$110,$G118)</f>
        <v>0</v>
      </c>
      <c r="J118" s="13">
        <f>SUMIFS(J$3:J$110,$G$3:$G$110,$G118)</f>
        <v>0</v>
      </c>
      <c r="K118" s="13">
        <f t="shared" ref="J118:T120" si="4">SUMIFS(K$3:K$110,$G$3:$G$110,$G118)</f>
        <v>0</v>
      </c>
      <c r="L118" s="13">
        <f t="shared" si="4"/>
        <v>0</v>
      </c>
      <c r="M118" s="13">
        <f t="shared" si="4"/>
        <v>0</v>
      </c>
      <c r="N118" s="13">
        <f t="shared" si="4"/>
        <v>0</v>
      </c>
      <c r="O118" s="13">
        <f t="shared" si="4"/>
        <v>0</v>
      </c>
      <c r="P118" s="13">
        <f t="shared" si="4"/>
        <v>0</v>
      </c>
      <c r="Q118" s="13">
        <f t="shared" si="4"/>
        <v>0</v>
      </c>
      <c r="R118" s="13">
        <f t="shared" si="4"/>
        <v>0</v>
      </c>
      <c r="S118" s="13">
        <f t="shared" si="4"/>
        <v>0</v>
      </c>
      <c r="T118" s="13">
        <f t="shared" si="4"/>
        <v>0</v>
      </c>
      <c r="U118" s="13">
        <f>SUM(I118:T118)</f>
        <v>0</v>
      </c>
    </row>
    <row r="119" spans="1:21">
      <c r="F119" s="14"/>
      <c r="G119" s="12" t="s">
        <v>81</v>
      </c>
      <c r="H119" s="13">
        <f t="shared" ref="H119:H134" si="5">SUMIFS($H$3:$H$108,$G$3:$G$108,G119)</f>
        <v>1542438</v>
      </c>
      <c r="I119" s="13">
        <f t="shared" ref="I119:I123" si="6">SUMIFS(I$3:I$110,$G$3:$G$110,$G119)</f>
        <v>0</v>
      </c>
      <c r="J119" s="13">
        <f t="shared" si="4"/>
        <v>11944.272999999999</v>
      </c>
      <c r="K119" s="13">
        <f t="shared" si="4"/>
        <v>33306.57</v>
      </c>
      <c r="L119" s="13">
        <f t="shared" si="4"/>
        <v>0</v>
      </c>
      <c r="M119" s="13">
        <f t="shared" si="4"/>
        <v>0</v>
      </c>
      <c r="N119" s="13">
        <f t="shared" si="4"/>
        <v>0</v>
      </c>
      <c r="O119" s="13">
        <f t="shared" si="4"/>
        <v>0</v>
      </c>
      <c r="P119" s="13">
        <f t="shared" si="4"/>
        <v>0</v>
      </c>
      <c r="Q119" s="13">
        <f t="shared" si="4"/>
        <v>0</v>
      </c>
      <c r="R119" s="13">
        <f t="shared" si="4"/>
        <v>0</v>
      </c>
      <c r="S119" s="13">
        <f t="shared" si="4"/>
        <v>0</v>
      </c>
      <c r="T119" s="13">
        <f t="shared" si="4"/>
        <v>0</v>
      </c>
      <c r="U119" s="13">
        <f t="shared" ref="U119:U123" si="7">SUM(I119:T119)</f>
        <v>45250.843000000001</v>
      </c>
    </row>
    <row r="120" spans="1:21">
      <c r="F120" s="14"/>
      <c r="G120" s="12" t="s">
        <v>82</v>
      </c>
      <c r="H120" s="13">
        <f t="shared" si="5"/>
        <v>684512</v>
      </c>
      <c r="I120" s="13">
        <f t="shared" si="6"/>
        <v>0</v>
      </c>
      <c r="J120" s="13">
        <f t="shared" si="4"/>
        <v>0</v>
      </c>
      <c r="K120" s="13">
        <f t="shared" si="4"/>
        <v>39150.714</v>
      </c>
      <c r="L120" s="13">
        <f t="shared" si="4"/>
        <v>0</v>
      </c>
      <c r="M120" s="13">
        <f t="shared" si="4"/>
        <v>0</v>
      </c>
      <c r="N120" s="13">
        <f t="shared" si="4"/>
        <v>0</v>
      </c>
      <c r="O120" s="13">
        <f t="shared" si="4"/>
        <v>0</v>
      </c>
      <c r="P120" s="13">
        <f t="shared" si="4"/>
        <v>0</v>
      </c>
      <c r="Q120" s="13">
        <f t="shared" si="4"/>
        <v>0</v>
      </c>
      <c r="R120" s="13">
        <f t="shared" si="4"/>
        <v>0</v>
      </c>
      <c r="S120" s="13">
        <f t="shared" si="4"/>
        <v>0</v>
      </c>
      <c r="T120" s="13">
        <f t="shared" si="4"/>
        <v>0</v>
      </c>
      <c r="U120" s="13">
        <f t="shared" si="7"/>
        <v>39150.714</v>
      </c>
    </row>
    <row r="121" spans="1:21">
      <c r="F121" s="14"/>
      <c r="G121" s="12" t="s">
        <v>80</v>
      </c>
      <c r="H121" s="13">
        <f t="shared" si="5"/>
        <v>1036870</v>
      </c>
      <c r="I121" s="13">
        <f t="shared" si="6"/>
        <v>0</v>
      </c>
      <c r="J121" s="13">
        <f t="shared" ref="J121:T123" si="8">SUMIFS(J$3:J$110,$G$3:$G$110,$G121)</f>
        <v>50925.402000000002</v>
      </c>
      <c r="K121" s="13">
        <f t="shared" si="8"/>
        <v>52185.224999999999</v>
      </c>
      <c r="L121" s="13">
        <f t="shared" si="8"/>
        <v>83033.153999999995</v>
      </c>
      <c r="M121" s="13">
        <f t="shared" si="8"/>
        <v>0</v>
      </c>
      <c r="N121" s="13">
        <f t="shared" si="8"/>
        <v>0</v>
      </c>
      <c r="O121" s="13">
        <f t="shared" si="8"/>
        <v>0</v>
      </c>
      <c r="P121" s="13">
        <f t="shared" si="8"/>
        <v>0</v>
      </c>
      <c r="Q121" s="13">
        <f t="shared" si="8"/>
        <v>0</v>
      </c>
      <c r="R121" s="13">
        <f t="shared" si="8"/>
        <v>0</v>
      </c>
      <c r="S121" s="13">
        <f t="shared" si="8"/>
        <v>0</v>
      </c>
      <c r="T121" s="13">
        <f t="shared" si="8"/>
        <v>0</v>
      </c>
      <c r="U121" s="13">
        <f t="shared" si="7"/>
        <v>186143.78100000002</v>
      </c>
    </row>
    <row r="122" spans="1:21">
      <c r="F122" s="14"/>
      <c r="G122" s="12" t="s">
        <v>83</v>
      </c>
      <c r="H122" s="13">
        <f t="shared" si="5"/>
        <v>959502</v>
      </c>
      <c r="I122" s="13">
        <f t="shared" si="6"/>
        <v>0</v>
      </c>
      <c r="J122" s="13">
        <f t="shared" si="8"/>
        <v>0</v>
      </c>
      <c r="K122" s="13">
        <f t="shared" si="8"/>
        <v>0</v>
      </c>
      <c r="L122" s="13">
        <f t="shared" si="8"/>
        <v>0</v>
      </c>
      <c r="M122" s="13">
        <f t="shared" si="8"/>
        <v>0</v>
      </c>
      <c r="N122" s="13">
        <f t="shared" si="8"/>
        <v>0</v>
      </c>
      <c r="O122" s="13">
        <f t="shared" si="8"/>
        <v>0</v>
      </c>
      <c r="P122" s="13">
        <f t="shared" si="8"/>
        <v>0</v>
      </c>
      <c r="Q122" s="13">
        <f t="shared" si="8"/>
        <v>0</v>
      </c>
      <c r="R122" s="13">
        <f t="shared" si="8"/>
        <v>0</v>
      </c>
      <c r="S122" s="13">
        <f t="shared" si="8"/>
        <v>0</v>
      </c>
      <c r="T122" s="13">
        <f t="shared" si="8"/>
        <v>0</v>
      </c>
      <c r="U122" s="13">
        <f t="shared" si="7"/>
        <v>0</v>
      </c>
    </row>
    <row r="123" spans="1:21">
      <c r="F123" s="14"/>
      <c r="G123" s="12" t="s">
        <v>84</v>
      </c>
      <c r="H123" s="13">
        <f t="shared" si="5"/>
        <v>978551</v>
      </c>
      <c r="I123" s="13">
        <f t="shared" si="6"/>
        <v>0</v>
      </c>
      <c r="J123" s="13">
        <f t="shared" si="8"/>
        <v>0</v>
      </c>
      <c r="K123" s="13">
        <f t="shared" si="8"/>
        <v>87075.013999999996</v>
      </c>
      <c r="L123" s="13">
        <f t="shared" si="8"/>
        <v>128738.00099999999</v>
      </c>
      <c r="M123" s="13">
        <f t="shared" si="8"/>
        <v>0</v>
      </c>
      <c r="N123" s="13">
        <f t="shared" si="8"/>
        <v>0</v>
      </c>
      <c r="O123" s="13">
        <f t="shared" si="8"/>
        <v>0</v>
      </c>
      <c r="P123" s="13">
        <f t="shared" si="8"/>
        <v>0</v>
      </c>
      <c r="Q123" s="13">
        <f t="shared" si="8"/>
        <v>0</v>
      </c>
      <c r="R123" s="13">
        <f t="shared" si="8"/>
        <v>0</v>
      </c>
      <c r="S123" s="13">
        <f t="shared" si="8"/>
        <v>0</v>
      </c>
      <c r="T123" s="13">
        <f t="shared" si="8"/>
        <v>0</v>
      </c>
      <c r="U123" s="13">
        <f t="shared" si="7"/>
        <v>215813.01499999998</v>
      </c>
    </row>
    <row r="124" spans="1:21">
      <c r="F124" s="14"/>
      <c r="G124" s="15" t="s">
        <v>104</v>
      </c>
      <c r="H124" s="16">
        <f>SUBTOTAL(9,H118:H123)</f>
        <v>6660749</v>
      </c>
      <c r="I124" s="16">
        <f t="shared" ref="I124:T124" si="9">SUBTOTAL(9,I118:I123)</f>
        <v>0</v>
      </c>
      <c r="J124" s="16">
        <f t="shared" si="9"/>
        <v>62869.675000000003</v>
      </c>
      <c r="K124" s="16">
        <f>SUBTOTAL(9,K118:K123)</f>
        <v>211717.52299999999</v>
      </c>
      <c r="L124" s="16">
        <f>SUBTOTAL(9,L118:L123)</f>
        <v>211771.15499999997</v>
      </c>
      <c r="M124" s="16">
        <f t="shared" si="9"/>
        <v>0</v>
      </c>
      <c r="N124" s="16">
        <f t="shared" si="9"/>
        <v>0</v>
      </c>
      <c r="O124" s="16">
        <f t="shared" si="9"/>
        <v>0</v>
      </c>
      <c r="P124" s="16">
        <f t="shared" si="9"/>
        <v>0</v>
      </c>
      <c r="Q124" s="16">
        <f t="shared" si="9"/>
        <v>0</v>
      </c>
      <c r="R124" s="16">
        <f t="shared" si="9"/>
        <v>0</v>
      </c>
      <c r="S124" s="16">
        <f t="shared" si="9"/>
        <v>0</v>
      </c>
      <c r="T124" s="16">
        <f t="shared" si="9"/>
        <v>0</v>
      </c>
      <c r="U124" s="16">
        <f>SUBTOTAL(9,U118:U123)</f>
        <v>486358.353</v>
      </c>
    </row>
    <row r="125" spans="1:21">
      <c r="F125" s="14"/>
      <c r="G125" s="12" t="s">
        <v>87</v>
      </c>
      <c r="H125" s="13">
        <f t="shared" si="5"/>
        <v>619581</v>
      </c>
      <c r="I125" s="13">
        <f>SUMIFS(I$3:I$110,$G$3:$G$110,$G125)</f>
        <v>0</v>
      </c>
      <c r="J125" s="13">
        <f t="shared" ref="J125:T129" si="10">SUMIFS(J$3:J$110,$G$3:$G$110,$G125)</f>
        <v>0</v>
      </c>
      <c r="K125" s="13">
        <f t="shared" si="10"/>
        <v>75568.455000000002</v>
      </c>
      <c r="L125" s="13">
        <f t="shared" si="10"/>
        <v>0</v>
      </c>
      <c r="M125" s="13">
        <f t="shared" si="10"/>
        <v>0</v>
      </c>
      <c r="N125" s="13">
        <f t="shared" si="10"/>
        <v>0</v>
      </c>
      <c r="O125" s="13">
        <f t="shared" si="10"/>
        <v>0</v>
      </c>
      <c r="P125" s="13">
        <f t="shared" si="10"/>
        <v>0</v>
      </c>
      <c r="Q125" s="13">
        <f t="shared" si="10"/>
        <v>0</v>
      </c>
      <c r="R125" s="13">
        <f t="shared" si="10"/>
        <v>0</v>
      </c>
      <c r="S125" s="13">
        <f t="shared" si="10"/>
        <v>0</v>
      </c>
      <c r="T125" s="13">
        <f t="shared" si="10"/>
        <v>0</v>
      </c>
      <c r="U125" s="13">
        <f>SUM(I125:T125)</f>
        <v>75568.455000000002</v>
      </c>
    </row>
    <row r="126" spans="1:21">
      <c r="F126" s="14"/>
      <c r="G126" s="12" t="s">
        <v>89</v>
      </c>
      <c r="H126" s="13">
        <f t="shared" si="5"/>
        <v>1335281.3020000001</v>
      </c>
      <c r="I126" s="13">
        <f>SUMIFS(I$3:I$110,$G$3:$G$110,$G126)</f>
        <v>0</v>
      </c>
      <c r="J126" s="13">
        <f t="shared" si="10"/>
        <v>0</v>
      </c>
      <c r="K126" s="13">
        <f t="shared" si="10"/>
        <v>60046.248</v>
      </c>
      <c r="L126" s="13">
        <f t="shared" si="10"/>
        <v>0</v>
      </c>
      <c r="M126" s="13">
        <f t="shared" si="10"/>
        <v>0</v>
      </c>
      <c r="N126" s="13">
        <f t="shared" si="10"/>
        <v>0</v>
      </c>
      <c r="O126" s="13">
        <f t="shared" si="10"/>
        <v>0</v>
      </c>
      <c r="P126" s="13">
        <f t="shared" si="10"/>
        <v>0</v>
      </c>
      <c r="Q126" s="13">
        <f t="shared" si="10"/>
        <v>0</v>
      </c>
      <c r="R126" s="13">
        <f t="shared" si="10"/>
        <v>0</v>
      </c>
      <c r="S126" s="13">
        <f t="shared" si="10"/>
        <v>0</v>
      </c>
      <c r="T126" s="13">
        <f t="shared" si="10"/>
        <v>0</v>
      </c>
      <c r="U126" s="13">
        <f>SUM(I126:T126)</f>
        <v>60046.248</v>
      </c>
    </row>
    <row r="127" spans="1:21">
      <c r="F127" s="14"/>
      <c r="G127" s="12" t="s">
        <v>88</v>
      </c>
      <c r="H127" s="13">
        <f t="shared" si="5"/>
        <v>1006187</v>
      </c>
      <c r="I127" s="13">
        <f>SUMIFS(I$3:I$110,$G$3:$G$110,$G127)</f>
        <v>0</v>
      </c>
      <c r="J127" s="13">
        <f t="shared" si="10"/>
        <v>0</v>
      </c>
      <c r="K127" s="13">
        <f t="shared" si="10"/>
        <v>75091.422999999995</v>
      </c>
      <c r="L127" s="13">
        <f t="shared" si="10"/>
        <v>0</v>
      </c>
      <c r="M127" s="13">
        <f t="shared" si="10"/>
        <v>0</v>
      </c>
      <c r="N127" s="13">
        <f t="shared" si="10"/>
        <v>0</v>
      </c>
      <c r="O127" s="13">
        <f t="shared" si="10"/>
        <v>0</v>
      </c>
      <c r="P127" s="13">
        <f t="shared" si="10"/>
        <v>0</v>
      </c>
      <c r="Q127" s="13">
        <f t="shared" si="10"/>
        <v>0</v>
      </c>
      <c r="R127" s="13">
        <f t="shared" si="10"/>
        <v>0</v>
      </c>
      <c r="S127" s="13">
        <f t="shared" si="10"/>
        <v>0</v>
      </c>
      <c r="T127" s="13">
        <f t="shared" si="10"/>
        <v>0</v>
      </c>
      <c r="U127" s="13">
        <f>SUM(I127:T127)</f>
        <v>75091.422999999995</v>
      </c>
    </row>
    <row r="128" spans="1:21">
      <c r="F128" s="14"/>
      <c r="G128" s="12" t="s">
        <v>90</v>
      </c>
      <c r="H128" s="13">
        <f t="shared" si="5"/>
        <v>1085128</v>
      </c>
      <c r="I128" s="13">
        <f>SUMIFS(I$3:I$110,$G$3:$G$110,$G128)</f>
        <v>0</v>
      </c>
      <c r="J128" s="13">
        <f t="shared" si="10"/>
        <v>0</v>
      </c>
      <c r="K128" s="13">
        <f t="shared" si="10"/>
        <v>17563.682000000001</v>
      </c>
      <c r="L128" s="13">
        <f t="shared" si="10"/>
        <v>60712.692000000003</v>
      </c>
      <c r="M128" s="13">
        <f t="shared" si="10"/>
        <v>0</v>
      </c>
      <c r="N128" s="13">
        <f t="shared" si="10"/>
        <v>0</v>
      </c>
      <c r="O128" s="13">
        <f t="shared" si="10"/>
        <v>0</v>
      </c>
      <c r="P128" s="13">
        <f t="shared" si="10"/>
        <v>0</v>
      </c>
      <c r="Q128" s="13">
        <f t="shared" si="10"/>
        <v>0</v>
      </c>
      <c r="R128" s="13">
        <f t="shared" si="10"/>
        <v>0</v>
      </c>
      <c r="S128" s="13">
        <f t="shared" si="10"/>
        <v>0</v>
      </c>
      <c r="T128" s="13">
        <f t="shared" si="10"/>
        <v>0</v>
      </c>
      <c r="U128" s="13">
        <f t="shared" ref="U128" si="11">SUM(I128:T128)</f>
        <v>78276.374000000011</v>
      </c>
    </row>
    <row r="129" spans="6:21">
      <c r="F129" s="14"/>
      <c r="G129" s="12" t="s">
        <v>91</v>
      </c>
      <c r="H129" s="13">
        <f t="shared" si="5"/>
        <v>698085</v>
      </c>
      <c r="I129" s="13">
        <f>SUMIFS(I$3:I$110,$G$3:$G$110,$G129)</f>
        <v>0</v>
      </c>
      <c r="J129" s="13">
        <f t="shared" si="10"/>
        <v>0</v>
      </c>
      <c r="K129" s="13">
        <f t="shared" si="10"/>
        <v>0</v>
      </c>
      <c r="L129" s="13">
        <f t="shared" si="10"/>
        <v>0</v>
      </c>
      <c r="M129" s="13">
        <f t="shared" si="10"/>
        <v>0</v>
      </c>
      <c r="N129" s="13">
        <f t="shared" si="10"/>
        <v>0</v>
      </c>
      <c r="O129" s="13">
        <f t="shared" si="10"/>
        <v>0</v>
      </c>
      <c r="P129" s="13">
        <f>SUMIFS(P$3:P$110,$G$3:$G$110,$G129)</f>
        <v>0</v>
      </c>
      <c r="Q129" s="13">
        <f t="shared" si="10"/>
        <v>0</v>
      </c>
      <c r="R129" s="13">
        <f t="shared" si="10"/>
        <v>0</v>
      </c>
      <c r="S129" s="13">
        <f t="shared" si="10"/>
        <v>0</v>
      </c>
      <c r="T129" s="13">
        <f t="shared" si="10"/>
        <v>0</v>
      </c>
      <c r="U129" s="13">
        <f>SUM(I129:T129)</f>
        <v>0</v>
      </c>
    </row>
    <row r="130" spans="6:21">
      <c r="F130" s="14"/>
      <c r="G130" s="15" t="s">
        <v>105</v>
      </c>
      <c r="H130" s="16">
        <f>SUBTOTAL(9,H125:H129)</f>
        <v>4744262.3020000001</v>
      </c>
      <c r="I130" s="16">
        <f t="shared" ref="I130:T130" si="12">SUBTOTAL(9,I125:I129)</f>
        <v>0</v>
      </c>
      <c r="J130" s="16">
        <f t="shared" si="12"/>
        <v>0</v>
      </c>
      <c r="K130" s="16">
        <f>SUBTOTAL(9,K125:K129)</f>
        <v>228269.80799999999</v>
      </c>
      <c r="L130" s="16">
        <f t="shared" si="12"/>
        <v>60712.692000000003</v>
      </c>
      <c r="M130" s="16">
        <f t="shared" si="12"/>
        <v>0</v>
      </c>
      <c r="N130" s="16">
        <f t="shared" si="12"/>
        <v>0</v>
      </c>
      <c r="O130" s="16">
        <f t="shared" si="12"/>
        <v>0</v>
      </c>
      <c r="P130" s="16">
        <f t="shared" si="12"/>
        <v>0</v>
      </c>
      <c r="Q130" s="16">
        <f t="shared" si="12"/>
        <v>0</v>
      </c>
      <c r="R130" s="16">
        <f t="shared" si="12"/>
        <v>0</v>
      </c>
      <c r="S130" s="16">
        <f t="shared" si="12"/>
        <v>0</v>
      </c>
      <c r="T130" s="16">
        <f t="shared" si="12"/>
        <v>0</v>
      </c>
      <c r="U130" s="16">
        <f>SUBTOTAL(9,U125:U129)</f>
        <v>288982.5</v>
      </c>
    </row>
    <row r="131" spans="6:21">
      <c r="F131" s="14"/>
      <c r="G131" s="12" t="s">
        <v>94</v>
      </c>
      <c r="H131" s="13">
        <f t="shared" si="5"/>
        <v>729893</v>
      </c>
      <c r="I131" s="13">
        <f>SUMIFS(I$3:I$110,$G$3:$G$110,$G131)</f>
        <v>0</v>
      </c>
      <c r="J131" s="13">
        <f t="shared" ref="J131:T134" si="13">SUMIFS(J$3:J$110,$G$3:$G$110,$G131)</f>
        <v>35932.68</v>
      </c>
      <c r="K131" s="13">
        <f t="shared" si="13"/>
        <v>8808.9269999999997</v>
      </c>
      <c r="L131" s="13">
        <f t="shared" si="13"/>
        <v>7329.1440000000002</v>
      </c>
      <c r="M131" s="13">
        <f t="shared" si="13"/>
        <v>0</v>
      </c>
      <c r="N131" s="13">
        <f t="shared" si="13"/>
        <v>0</v>
      </c>
      <c r="O131" s="13">
        <f t="shared" si="13"/>
        <v>0</v>
      </c>
      <c r="P131" s="13">
        <f t="shared" si="13"/>
        <v>0</v>
      </c>
      <c r="Q131" s="13">
        <f t="shared" si="13"/>
        <v>0</v>
      </c>
      <c r="R131" s="13">
        <f t="shared" si="13"/>
        <v>0</v>
      </c>
      <c r="S131" s="13">
        <f t="shared" si="13"/>
        <v>0</v>
      </c>
      <c r="T131" s="13">
        <f t="shared" si="13"/>
        <v>0</v>
      </c>
      <c r="U131" s="13">
        <f>SUM(I131:T131)</f>
        <v>52070.751000000004</v>
      </c>
    </row>
    <row r="132" spans="6:21">
      <c r="F132" s="14"/>
      <c r="G132" s="12" t="s">
        <v>96</v>
      </c>
      <c r="H132" s="13">
        <f t="shared" si="5"/>
        <v>1264231.2250000001</v>
      </c>
      <c r="I132" s="13">
        <f>SUMIFS(I$3:I$110,$G$3:$G$110,$G132)</f>
        <v>0</v>
      </c>
      <c r="J132" s="13">
        <f t="shared" si="13"/>
        <v>16388.235000000001</v>
      </c>
      <c r="K132" s="13">
        <f t="shared" si="13"/>
        <v>0</v>
      </c>
      <c r="L132" s="13">
        <f t="shared" si="13"/>
        <v>28204.946000000004</v>
      </c>
      <c r="M132" s="13">
        <f t="shared" si="13"/>
        <v>0</v>
      </c>
      <c r="N132" s="13">
        <f t="shared" si="13"/>
        <v>0</v>
      </c>
      <c r="O132" s="13">
        <f t="shared" si="13"/>
        <v>0</v>
      </c>
      <c r="P132" s="13">
        <f t="shared" si="13"/>
        <v>0</v>
      </c>
      <c r="Q132" s="13">
        <f t="shared" si="13"/>
        <v>0</v>
      </c>
      <c r="R132" s="13">
        <f t="shared" si="13"/>
        <v>0</v>
      </c>
      <c r="S132" s="13">
        <f t="shared" si="13"/>
        <v>0</v>
      </c>
      <c r="T132" s="13">
        <f t="shared" si="13"/>
        <v>0</v>
      </c>
      <c r="U132" s="13">
        <f>SUM(I132:T132)</f>
        <v>44593.181000000004</v>
      </c>
    </row>
    <row r="133" spans="6:21">
      <c r="F133" s="14"/>
      <c r="G133" s="12" t="s">
        <v>95</v>
      </c>
      <c r="H133" s="13">
        <f t="shared" si="5"/>
        <v>1301537.3219999999</v>
      </c>
      <c r="I133" s="13">
        <f>SUMIFS(I$3:I$110,$G$3:$G$110,$G133)</f>
        <v>0</v>
      </c>
      <c r="J133" s="13">
        <f t="shared" si="13"/>
        <v>0</v>
      </c>
      <c r="K133" s="13">
        <f t="shared" si="13"/>
        <v>0</v>
      </c>
      <c r="L133" s="13">
        <f t="shared" si="13"/>
        <v>0</v>
      </c>
      <c r="M133" s="13">
        <f t="shared" si="13"/>
        <v>0</v>
      </c>
      <c r="N133" s="13">
        <f t="shared" si="13"/>
        <v>0</v>
      </c>
      <c r="O133" s="13">
        <f t="shared" si="13"/>
        <v>0</v>
      </c>
      <c r="P133" s="13">
        <f t="shared" si="13"/>
        <v>0</v>
      </c>
      <c r="Q133" s="13">
        <f t="shared" si="13"/>
        <v>0</v>
      </c>
      <c r="R133" s="13">
        <f t="shared" si="13"/>
        <v>0</v>
      </c>
      <c r="S133" s="13">
        <f t="shared" si="13"/>
        <v>0</v>
      </c>
      <c r="T133" s="13">
        <f t="shared" si="13"/>
        <v>0</v>
      </c>
      <c r="U133" s="13">
        <f>SUM(I133:T133)</f>
        <v>0</v>
      </c>
    </row>
    <row r="134" spans="6:21">
      <c r="F134" s="14"/>
      <c r="G134" s="12" t="s">
        <v>97</v>
      </c>
      <c r="H134" s="13">
        <f t="shared" si="5"/>
        <v>983887</v>
      </c>
      <c r="I134" s="13">
        <f>SUMIFS(I$3:I$110,$G$3:$G$110,$G134)</f>
        <v>0</v>
      </c>
      <c r="J134" s="13">
        <f t="shared" si="13"/>
        <v>63655.921999999999</v>
      </c>
      <c r="K134" s="13">
        <f t="shared" si="13"/>
        <v>43035.802000000003</v>
      </c>
      <c r="L134" s="13">
        <f t="shared" si="13"/>
        <v>0</v>
      </c>
      <c r="M134" s="13">
        <f t="shared" si="13"/>
        <v>0</v>
      </c>
      <c r="N134" s="13">
        <f t="shared" si="13"/>
        <v>0</v>
      </c>
      <c r="O134" s="13">
        <f t="shared" si="13"/>
        <v>0</v>
      </c>
      <c r="P134" s="13">
        <f t="shared" si="13"/>
        <v>0</v>
      </c>
      <c r="Q134" s="13">
        <f t="shared" si="13"/>
        <v>0</v>
      </c>
      <c r="R134" s="13">
        <f t="shared" si="13"/>
        <v>0</v>
      </c>
      <c r="S134" s="13">
        <f t="shared" si="13"/>
        <v>0</v>
      </c>
      <c r="T134" s="13">
        <f t="shared" si="13"/>
        <v>0</v>
      </c>
      <c r="U134" s="13">
        <f>SUM(I134:T134)</f>
        <v>106691.724</v>
      </c>
    </row>
    <row r="135" spans="6:21">
      <c r="F135" s="14"/>
      <c r="G135" s="15" t="s">
        <v>106</v>
      </c>
      <c r="H135" s="16">
        <f>SUBTOTAL(9,H131:H134)</f>
        <v>4279548.5470000003</v>
      </c>
      <c r="I135" s="16">
        <f>SUBTOTAL(9,I131:I134)</f>
        <v>0</v>
      </c>
      <c r="J135" s="16">
        <f t="shared" ref="J135:T135" si="14">SUBTOTAL(9,J131:J134)</f>
        <v>115976.837</v>
      </c>
      <c r="K135" s="16">
        <f>SUBTOTAL(9,K131:K134)</f>
        <v>51844.729000000007</v>
      </c>
      <c r="L135" s="16">
        <f t="shared" si="14"/>
        <v>35534.090000000004</v>
      </c>
      <c r="M135" s="16">
        <f t="shared" si="14"/>
        <v>0</v>
      </c>
      <c r="N135" s="16">
        <f t="shared" si="14"/>
        <v>0</v>
      </c>
      <c r="O135" s="16">
        <f t="shared" si="14"/>
        <v>0</v>
      </c>
      <c r="P135" s="16">
        <f t="shared" si="14"/>
        <v>0</v>
      </c>
      <c r="Q135" s="16">
        <f t="shared" si="14"/>
        <v>0</v>
      </c>
      <c r="R135" s="16">
        <f t="shared" si="14"/>
        <v>0</v>
      </c>
      <c r="S135" s="16">
        <f t="shared" si="14"/>
        <v>0</v>
      </c>
      <c r="T135" s="16">
        <f t="shared" si="14"/>
        <v>0</v>
      </c>
      <c r="U135" s="229">
        <f>SUBTOTAL(9,U131:U134)</f>
        <v>203355.65600000002</v>
      </c>
    </row>
    <row r="137" spans="6:21">
      <c r="F137" s="14"/>
      <c r="G137" s="15" t="s">
        <v>764</v>
      </c>
      <c r="H137" s="16">
        <f>H124+H130+H135</f>
        <v>15684559.849000001</v>
      </c>
      <c r="I137" s="16">
        <f>I124+I130+I135</f>
        <v>0</v>
      </c>
      <c r="J137" s="16">
        <f>J124+J130+J135</f>
        <v>178846.51199999999</v>
      </c>
      <c r="K137" s="16">
        <f t="shared" ref="K137:T137" si="15">K124+K130+K135</f>
        <v>491832.06</v>
      </c>
      <c r="L137" s="16">
        <f>L124+L130+L135</f>
        <v>308017.93699999998</v>
      </c>
      <c r="M137" s="16">
        <f>M124+M130+M135</f>
        <v>0</v>
      </c>
      <c r="N137" s="16">
        <f t="shared" si="15"/>
        <v>0</v>
      </c>
      <c r="O137" s="16">
        <f t="shared" si="15"/>
        <v>0</v>
      </c>
      <c r="P137" s="16">
        <f t="shared" si="15"/>
        <v>0</v>
      </c>
      <c r="Q137" s="16">
        <f t="shared" si="15"/>
        <v>0</v>
      </c>
      <c r="R137" s="16">
        <f t="shared" si="15"/>
        <v>0</v>
      </c>
      <c r="S137" s="16">
        <f t="shared" si="15"/>
        <v>0</v>
      </c>
      <c r="T137" s="16">
        <f t="shared" si="15"/>
        <v>0</v>
      </c>
      <c r="U137" s="229">
        <f>U124+U130+U135</f>
        <v>978696.50900000008</v>
      </c>
    </row>
  </sheetData>
  <autoFilter ref="A2:U109" xr:uid="{00000000-0001-0000-0200-000000000000}"/>
  <phoneticPr fontId="2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AF57-8760-4D77-BED3-C8086F1E1416}">
  <dimension ref="A2:C135"/>
  <sheetViews>
    <sheetView workbookViewId="0">
      <selection activeCell="F22" sqref="F22"/>
    </sheetView>
  </sheetViews>
  <sheetFormatPr baseColWidth="10" defaultColWidth="11.42578125" defaultRowHeight="15"/>
  <cols>
    <col min="1" max="1" width="11.42578125" style="159"/>
    <col min="2" max="2" width="55.5703125" style="159" customWidth="1"/>
    <col min="3" max="16384" width="11.42578125" style="159"/>
  </cols>
  <sheetData>
    <row r="2" spans="1:3">
      <c r="C2" s="160">
        <f>SUM(C3:C135)</f>
        <v>27331350</v>
      </c>
    </row>
    <row r="3" spans="1:3">
      <c r="A3" s="155">
        <v>20169586</v>
      </c>
      <c r="B3" s="153" t="s">
        <v>765</v>
      </c>
      <c r="C3" s="161">
        <v>1399434</v>
      </c>
    </row>
    <row r="4" spans="1:3" ht="25.5">
      <c r="A4" s="155">
        <v>30073116</v>
      </c>
      <c r="B4" s="153" t="s">
        <v>766</v>
      </c>
      <c r="C4" s="161">
        <v>1</v>
      </c>
    </row>
    <row r="5" spans="1:3">
      <c r="A5" s="155">
        <v>30073178</v>
      </c>
      <c r="B5" s="153" t="s">
        <v>767</v>
      </c>
      <c r="C5" s="161">
        <v>461089</v>
      </c>
    </row>
    <row r="6" spans="1:3" ht="25.5">
      <c r="A6" s="155">
        <v>30106198</v>
      </c>
      <c r="B6" s="153" t="s">
        <v>768</v>
      </c>
      <c r="C6" s="161">
        <v>781507</v>
      </c>
    </row>
    <row r="7" spans="1:3">
      <c r="A7" s="155">
        <v>30078529</v>
      </c>
      <c r="B7" s="153" t="s">
        <v>769</v>
      </c>
      <c r="C7" s="161">
        <v>230398</v>
      </c>
    </row>
    <row r="8" spans="1:3">
      <c r="A8" s="146">
        <v>30081585</v>
      </c>
      <c r="B8" s="153" t="s">
        <v>315</v>
      </c>
      <c r="C8" s="161">
        <v>73695</v>
      </c>
    </row>
    <row r="9" spans="1:3" ht="25.5">
      <c r="A9" s="146">
        <v>30131807</v>
      </c>
      <c r="B9" s="153" t="s">
        <v>770</v>
      </c>
      <c r="C9" s="161">
        <v>0</v>
      </c>
    </row>
    <row r="10" spans="1:3">
      <c r="A10" s="146">
        <v>30130485</v>
      </c>
      <c r="B10" s="162" t="s">
        <v>771</v>
      </c>
      <c r="C10" s="161">
        <v>423159</v>
      </c>
    </row>
    <row r="11" spans="1:3">
      <c r="A11" s="147">
        <v>30086926</v>
      </c>
      <c r="B11" s="153" t="s">
        <v>772</v>
      </c>
      <c r="C11" s="161">
        <v>385755</v>
      </c>
    </row>
    <row r="12" spans="1:3" ht="25.5">
      <c r="A12" s="147">
        <v>30097621</v>
      </c>
      <c r="B12" s="153" t="s">
        <v>773</v>
      </c>
      <c r="C12" s="161">
        <v>15120</v>
      </c>
    </row>
    <row r="13" spans="1:3">
      <c r="A13" s="147">
        <v>30100126</v>
      </c>
      <c r="B13" s="153" t="s">
        <v>774</v>
      </c>
      <c r="C13" s="161">
        <v>86811</v>
      </c>
    </row>
    <row r="14" spans="1:3">
      <c r="A14" s="147">
        <v>30001032</v>
      </c>
      <c r="B14" s="153" t="s">
        <v>775</v>
      </c>
      <c r="C14" s="161">
        <v>109325</v>
      </c>
    </row>
    <row r="15" spans="1:3">
      <c r="A15" s="147">
        <v>30066098</v>
      </c>
      <c r="B15" s="153" t="s">
        <v>776</v>
      </c>
      <c r="C15" s="161">
        <v>144490</v>
      </c>
    </row>
    <row r="16" spans="1:3">
      <c r="A16" s="147">
        <v>30045318</v>
      </c>
      <c r="B16" s="153" t="s">
        <v>777</v>
      </c>
      <c r="C16" s="161">
        <v>132666</v>
      </c>
    </row>
    <row r="17" spans="1:3">
      <c r="A17" s="156">
        <v>30293822</v>
      </c>
      <c r="B17" s="163" t="s">
        <v>778</v>
      </c>
      <c r="C17" s="161">
        <v>7556</v>
      </c>
    </row>
    <row r="18" spans="1:3">
      <c r="A18" s="156">
        <v>30044384</v>
      </c>
      <c r="B18" s="164" t="s">
        <v>779</v>
      </c>
      <c r="C18" s="161">
        <v>107305</v>
      </c>
    </row>
    <row r="19" spans="1:3">
      <c r="A19" s="147">
        <v>30076274</v>
      </c>
      <c r="B19" s="153" t="s">
        <v>780</v>
      </c>
      <c r="C19" s="161">
        <v>228421</v>
      </c>
    </row>
    <row r="20" spans="1:3">
      <c r="A20" s="147">
        <v>30077750</v>
      </c>
      <c r="B20" s="153" t="s">
        <v>320</v>
      </c>
      <c r="C20" s="161">
        <v>23776</v>
      </c>
    </row>
    <row r="21" spans="1:3" ht="26.25">
      <c r="A21" s="147">
        <v>30465392</v>
      </c>
      <c r="B21" s="149" t="s">
        <v>781</v>
      </c>
      <c r="C21" s="161">
        <v>0</v>
      </c>
    </row>
    <row r="22" spans="1:3">
      <c r="A22" s="147">
        <v>30109140</v>
      </c>
      <c r="B22" s="153" t="s">
        <v>782</v>
      </c>
      <c r="C22" s="161">
        <v>392218</v>
      </c>
    </row>
    <row r="23" spans="1:3" ht="26.25">
      <c r="A23" s="148">
        <v>30481995</v>
      </c>
      <c r="B23" s="149" t="s">
        <v>783</v>
      </c>
      <c r="C23" s="161">
        <v>19090</v>
      </c>
    </row>
    <row r="24" spans="1:3" ht="26.25">
      <c r="A24" s="148">
        <v>30131804</v>
      </c>
      <c r="B24" s="149" t="s">
        <v>784</v>
      </c>
      <c r="C24" s="161">
        <v>377269</v>
      </c>
    </row>
    <row r="25" spans="1:3" ht="26.25">
      <c r="A25" s="148">
        <v>30108069</v>
      </c>
      <c r="B25" s="149" t="s">
        <v>404</v>
      </c>
      <c r="C25" s="161">
        <v>470789</v>
      </c>
    </row>
    <row r="26" spans="1:3">
      <c r="A26" s="148">
        <v>30100263</v>
      </c>
      <c r="B26" s="149" t="s">
        <v>785</v>
      </c>
      <c r="C26" s="161">
        <v>33000</v>
      </c>
    </row>
    <row r="27" spans="1:3" ht="26.25">
      <c r="A27" s="148">
        <v>30109787</v>
      </c>
      <c r="B27" s="149" t="s">
        <v>786</v>
      </c>
      <c r="C27" s="161">
        <v>40912</v>
      </c>
    </row>
    <row r="28" spans="1:3">
      <c r="A28" s="148">
        <v>30086690</v>
      </c>
      <c r="B28" s="149" t="s">
        <v>322</v>
      </c>
      <c r="C28" s="161">
        <v>904034</v>
      </c>
    </row>
    <row r="29" spans="1:3">
      <c r="A29" s="148">
        <v>30486418</v>
      </c>
      <c r="B29" s="149" t="s">
        <v>787</v>
      </c>
      <c r="C29" s="161">
        <v>109125</v>
      </c>
    </row>
    <row r="30" spans="1:3">
      <c r="A30" s="148">
        <v>30064663</v>
      </c>
      <c r="B30" s="149" t="s">
        <v>788</v>
      </c>
      <c r="C30" s="161">
        <v>0</v>
      </c>
    </row>
    <row r="31" spans="1:3">
      <c r="A31" s="148">
        <v>30447522</v>
      </c>
      <c r="B31" s="165" t="s">
        <v>323</v>
      </c>
      <c r="C31" s="161">
        <v>879800</v>
      </c>
    </row>
    <row r="32" spans="1:3">
      <c r="A32" s="148">
        <v>30100599</v>
      </c>
      <c r="B32" s="149" t="s">
        <v>789</v>
      </c>
      <c r="C32" s="161">
        <v>102301</v>
      </c>
    </row>
    <row r="33" spans="1:3" ht="26.25">
      <c r="A33" s="148">
        <v>30483251</v>
      </c>
      <c r="B33" s="149" t="s">
        <v>325</v>
      </c>
      <c r="C33" s="161">
        <v>27179</v>
      </c>
    </row>
    <row r="34" spans="1:3">
      <c r="A34" s="148">
        <v>30124186</v>
      </c>
      <c r="B34" s="165" t="s">
        <v>790</v>
      </c>
      <c r="C34" s="161">
        <v>118067</v>
      </c>
    </row>
    <row r="35" spans="1:3">
      <c r="A35" s="148">
        <v>30484216</v>
      </c>
      <c r="B35" s="149" t="s">
        <v>791</v>
      </c>
      <c r="C35" s="161">
        <v>343304</v>
      </c>
    </row>
    <row r="36" spans="1:3">
      <c r="A36" s="148">
        <v>30124513</v>
      </c>
      <c r="B36" s="166" t="s">
        <v>327</v>
      </c>
      <c r="C36" s="161">
        <v>284619</v>
      </c>
    </row>
    <row r="37" spans="1:3" ht="26.25">
      <c r="A37" s="148">
        <v>40000508</v>
      </c>
      <c r="B37" s="149" t="s">
        <v>792</v>
      </c>
      <c r="C37" s="161">
        <v>45000</v>
      </c>
    </row>
    <row r="38" spans="1:3" ht="26.25">
      <c r="A38" s="148">
        <v>40005349</v>
      </c>
      <c r="B38" s="149" t="s">
        <v>308</v>
      </c>
      <c r="C38" s="161">
        <v>0</v>
      </c>
    </row>
    <row r="39" spans="1:3" ht="26.25">
      <c r="A39" s="148">
        <v>40000697</v>
      </c>
      <c r="B39" s="149" t="s">
        <v>793</v>
      </c>
      <c r="C39" s="161">
        <v>11000</v>
      </c>
    </row>
    <row r="40" spans="1:3" ht="26.25">
      <c r="A40" s="148">
        <v>30393924</v>
      </c>
      <c r="B40" s="165" t="s">
        <v>406</v>
      </c>
      <c r="C40" s="161">
        <v>293558</v>
      </c>
    </row>
    <row r="41" spans="1:3" ht="26.25">
      <c r="A41" s="148">
        <v>30431172</v>
      </c>
      <c r="B41" s="149" t="s">
        <v>794</v>
      </c>
      <c r="C41" s="161">
        <v>22440</v>
      </c>
    </row>
    <row r="42" spans="1:3">
      <c r="A42" s="148">
        <v>30109834</v>
      </c>
      <c r="B42" s="165" t="s">
        <v>795</v>
      </c>
      <c r="C42" s="161">
        <v>668415</v>
      </c>
    </row>
    <row r="43" spans="1:3" ht="26.25">
      <c r="A43" s="148">
        <v>30484211</v>
      </c>
      <c r="B43" s="149" t="s">
        <v>330</v>
      </c>
      <c r="C43" s="161">
        <v>220000</v>
      </c>
    </row>
    <row r="44" spans="1:3">
      <c r="A44" s="150">
        <v>30150673</v>
      </c>
      <c r="B44" s="154" t="s">
        <v>796</v>
      </c>
      <c r="C44" s="161">
        <v>173461</v>
      </c>
    </row>
    <row r="45" spans="1:3">
      <c r="A45" s="156">
        <v>30085388</v>
      </c>
      <c r="B45" s="167" t="s">
        <v>332</v>
      </c>
      <c r="C45" s="161">
        <v>331249</v>
      </c>
    </row>
    <row r="46" spans="1:3" ht="25.5">
      <c r="A46" s="156">
        <v>30109832</v>
      </c>
      <c r="B46" s="154" t="s">
        <v>797</v>
      </c>
      <c r="C46" s="161">
        <v>133844</v>
      </c>
    </row>
    <row r="47" spans="1:3" ht="25.5">
      <c r="A47" s="156">
        <v>30477535</v>
      </c>
      <c r="B47" s="167" t="s">
        <v>334</v>
      </c>
      <c r="C47" s="161">
        <v>50173</v>
      </c>
    </row>
    <row r="48" spans="1:3">
      <c r="A48" s="156">
        <v>30484182</v>
      </c>
      <c r="B48" s="154" t="s">
        <v>335</v>
      </c>
      <c r="C48" s="161">
        <v>40049</v>
      </c>
    </row>
    <row r="49" spans="1:3" ht="26.25">
      <c r="A49" s="148">
        <v>30485976</v>
      </c>
      <c r="B49" s="149" t="s">
        <v>798</v>
      </c>
      <c r="C49" s="161">
        <v>167005</v>
      </c>
    </row>
    <row r="50" spans="1:3">
      <c r="A50" s="148">
        <v>40003818</v>
      </c>
      <c r="B50" s="149" t="s">
        <v>799</v>
      </c>
      <c r="C50" s="161">
        <v>29725</v>
      </c>
    </row>
    <row r="51" spans="1:3">
      <c r="A51" s="148">
        <v>30037147</v>
      </c>
      <c r="B51" s="149" t="s">
        <v>800</v>
      </c>
      <c r="C51" s="161">
        <v>0</v>
      </c>
    </row>
    <row r="52" spans="1:3">
      <c r="A52" s="148">
        <v>40003225</v>
      </c>
      <c r="B52" s="149" t="s">
        <v>801</v>
      </c>
      <c r="C52" s="161">
        <v>8000</v>
      </c>
    </row>
    <row r="53" spans="1:3">
      <c r="A53" s="148">
        <v>30134340</v>
      </c>
      <c r="B53" s="149" t="s">
        <v>802</v>
      </c>
      <c r="C53" s="161">
        <v>47296</v>
      </c>
    </row>
    <row r="54" spans="1:3" ht="26.25">
      <c r="A54" s="148">
        <v>30457897</v>
      </c>
      <c r="B54" s="149" t="s">
        <v>803</v>
      </c>
      <c r="C54" s="161">
        <v>133952</v>
      </c>
    </row>
    <row r="55" spans="1:3">
      <c r="A55" s="148">
        <v>30150676</v>
      </c>
      <c r="B55" s="165" t="s">
        <v>804</v>
      </c>
      <c r="C55" s="161">
        <v>1500</v>
      </c>
    </row>
    <row r="56" spans="1:3">
      <c r="A56" s="148">
        <v>30473496</v>
      </c>
      <c r="B56" s="149" t="s">
        <v>805</v>
      </c>
      <c r="C56" s="161">
        <v>15000</v>
      </c>
    </row>
    <row r="57" spans="1:3" ht="26.25">
      <c r="A57" s="148">
        <v>30123628</v>
      </c>
      <c r="B57" s="149" t="s">
        <v>806</v>
      </c>
      <c r="C57" s="161">
        <v>104217</v>
      </c>
    </row>
    <row r="58" spans="1:3" ht="26.25">
      <c r="A58" s="148">
        <v>30124440</v>
      </c>
      <c r="B58" s="149" t="s">
        <v>807</v>
      </c>
      <c r="C58" s="161">
        <v>60640</v>
      </c>
    </row>
    <row r="59" spans="1:3">
      <c r="A59" s="148">
        <v>30147622</v>
      </c>
      <c r="B59" s="165" t="s">
        <v>808</v>
      </c>
      <c r="C59" s="161">
        <v>47000</v>
      </c>
    </row>
    <row r="60" spans="1:3">
      <c r="A60" s="148">
        <v>30460171</v>
      </c>
      <c r="B60" s="149" t="s">
        <v>403</v>
      </c>
      <c r="C60" s="161">
        <v>344917</v>
      </c>
    </row>
    <row r="61" spans="1:3" ht="26.25">
      <c r="A61" s="148">
        <v>40006352</v>
      </c>
      <c r="B61" s="149" t="s">
        <v>338</v>
      </c>
      <c r="C61" s="161">
        <v>91102</v>
      </c>
    </row>
    <row r="62" spans="1:3">
      <c r="A62" s="148">
        <v>30149176</v>
      </c>
      <c r="B62" s="149" t="s">
        <v>339</v>
      </c>
      <c r="C62" s="161">
        <v>1320490</v>
      </c>
    </row>
    <row r="63" spans="1:3" ht="26.25">
      <c r="A63" s="148">
        <v>40003078</v>
      </c>
      <c r="B63" s="149" t="s">
        <v>809</v>
      </c>
      <c r="C63" s="161">
        <v>28000</v>
      </c>
    </row>
    <row r="64" spans="1:3">
      <c r="A64" s="148">
        <v>30483947</v>
      </c>
      <c r="B64" s="149" t="s">
        <v>810</v>
      </c>
      <c r="C64" s="161">
        <v>0</v>
      </c>
    </row>
    <row r="65" spans="1:3" ht="25.5">
      <c r="A65" s="157">
        <v>30139872</v>
      </c>
      <c r="B65" s="168" t="s">
        <v>811</v>
      </c>
      <c r="C65" s="161">
        <v>1450</v>
      </c>
    </row>
    <row r="66" spans="1:3" ht="25.5">
      <c r="A66" s="157">
        <v>30139823</v>
      </c>
      <c r="B66" s="168" t="s">
        <v>812</v>
      </c>
      <c r="C66" s="161">
        <v>1500</v>
      </c>
    </row>
    <row r="67" spans="1:3" ht="25.5">
      <c r="A67" s="157">
        <v>30275183</v>
      </c>
      <c r="B67" s="168" t="s">
        <v>813</v>
      </c>
      <c r="C67" s="161">
        <v>10493</v>
      </c>
    </row>
    <row r="68" spans="1:3">
      <c r="A68" s="157">
        <v>30479844</v>
      </c>
      <c r="B68" s="168" t="s">
        <v>814</v>
      </c>
      <c r="C68" s="161">
        <v>1500</v>
      </c>
    </row>
    <row r="69" spans="1:3" ht="26.25">
      <c r="A69" s="148">
        <v>30484185</v>
      </c>
      <c r="B69" s="149" t="s">
        <v>815</v>
      </c>
      <c r="C69" s="161">
        <v>12976</v>
      </c>
    </row>
    <row r="70" spans="1:3" ht="26.25">
      <c r="A70" s="151">
        <v>30484187</v>
      </c>
      <c r="B70" s="149" t="s">
        <v>816</v>
      </c>
      <c r="C70" s="161">
        <v>9594</v>
      </c>
    </row>
    <row r="71" spans="1:3" ht="26.25">
      <c r="A71" s="148">
        <v>30484184</v>
      </c>
      <c r="B71" s="149" t="s">
        <v>817</v>
      </c>
      <c r="C71" s="161">
        <v>8914</v>
      </c>
    </row>
    <row r="72" spans="1:3" ht="26.25">
      <c r="A72" s="148">
        <v>30484157</v>
      </c>
      <c r="B72" s="149" t="s">
        <v>818</v>
      </c>
      <c r="C72" s="161">
        <v>0</v>
      </c>
    </row>
    <row r="73" spans="1:3" ht="26.25">
      <c r="A73" s="148">
        <v>30409422</v>
      </c>
      <c r="B73" s="149" t="s">
        <v>819</v>
      </c>
      <c r="C73" s="161">
        <v>0</v>
      </c>
    </row>
    <row r="74" spans="1:3" ht="26.25">
      <c r="A74" s="148">
        <v>40003156</v>
      </c>
      <c r="B74" s="149" t="s">
        <v>341</v>
      </c>
      <c r="C74" s="161">
        <v>68276</v>
      </c>
    </row>
    <row r="75" spans="1:3">
      <c r="A75" s="148">
        <v>40010119</v>
      </c>
      <c r="B75" s="149" t="s">
        <v>820</v>
      </c>
      <c r="C75" s="161">
        <v>0</v>
      </c>
    </row>
    <row r="76" spans="1:3">
      <c r="A76" s="148">
        <v>30369072</v>
      </c>
      <c r="B76" s="149" t="s">
        <v>821</v>
      </c>
      <c r="C76" s="161">
        <v>15650</v>
      </c>
    </row>
    <row r="77" spans="1:3">
      <c r="A77" s="148">
        <v>30176022</v>
      </c>
      <c r="B77" s="149" t="s">
        <v>342</v>
      </c>
      <c r="C77" s="161">
        <v>280048</v>
      </c>
    </row>
    <row r="78" spans="1:3">
      <c r="A78" s="148">
        <v>40011860</v>
      </c>
      <c r="B78" s="149" t="s">
        <v>822</v>
      </c>
      <c r="C78" s="161">
        <v>400847</v>
      </c>
    </row>
    <row r="79" spans="1:3" ht="26.25">
      <c r="A79" s="148">
        <v>40013536</v>
      </c>
      <c r="B79" s="149" t="s">
        <v>343</v>
      </c>
      <c r="C79" s="161">
        <v>510000</v>
      </c>
    </row>
    <row r="80" spans="1:3" ht="26.25">
      <c r="A80" s="148">
        <v>30070093</v>
      </c>
      <c r="B80" s="169" t="s">
        <v>823</v>
      </c>
      <c r="C80" s="161">
        <v>393874</v>
      </c>
    </row>
    <row r="81" spans="1:3">
      <c r="A81" s="148">
        <v>40016415</v>
      </c>
      <c r="B81" s="169" t="s">
        <v>824</v>
      </c>
      <c r="C81" s="161">
        <v>416681</v>
      </c>
    </row>
    <row r="82" spans="1:3" ht="26.25">
      <c r="A82" s="148">
        <v>40015360</v>
      </c>
      <c r="B82" s="169" t="s">
        <v>825</v>
      </c>
      <c r="C82" s="161">
        <v>344550</v>
      </c>
    </row>
    <row r="83" spans="1:3">
      <c r="A83" s="148">
        <v>30484167</v>
      </c>
      <c r="B83" s="169" t="s">
        <v>826</v>
      </c>
      <c r="C83" s="161">
        <v>275961</v>
      </c>
    </row>
    <row r="84" spans="1:3" ht="26.25">
      <c r="A84" s="148">
        <v>40012802</v>
      </c>
      <c r="B84" s="169" t="s">
        <v>827</v>
      </c>
      <c r="C84" s="161">
        <v>840000</v>
      </c>
    </row>
    <row r="85" spans="1:3" ht="26.25">
      <c r="A85" s="148">
        <v>40014111</v>
      </c>
      <c r="B85" s="169" t="s">
        <v>402</v>
      </c>
      <c r="C85" s="161">
        <v>24335</v>
      </c>
    </row>
    <row r="86" spans="1:3" ht="26.25">
      <c r="A86" s="148">
        <v>40009212</v>
      </c>
      <c r="B86" s="169" t="s">
        <v>374</v>
      </c>
      <c r="C86" s="161">
        <v>2142781</v>
      </c>
    </row>
    <row r="87" spans="1:3" ht="26.25">
      <c r="A87" s="148">
        <v>40016397</v>
      </c>
      <c r="B87" s="169" t="s">
        <v>828</v>
      </c>
      <c r="C87" s="161">
        <v>49980</v>
      </c>
    </row>
    <row r="88" spans="1:3" ht="26.25">
      <c r="A88" s="148">
        <v>40016396</v>
      </c>
      <c r="B88" s="169" t="s">
        <v>829</v>
      </c>
      <c r="C88" s="161">
        <v>63000</v>
      </c>
    </row>
    <row r="89" spans="1:3">
      <c r="A89" s="148">
        <v>40018067</v>
      </c>
      <c r="B89" s="169" t="s">
        <v>830</v>
      </c>
      <c r="C89" s="161">
        <v>428</v>
      </c>
    </row>
    <row r="90" spans="1:3">
      <c r="A90" s="157">
        <v>20169732</v>
      </c>
      <c r="B90" s="168" t="s">
        <v>831</v>
      </c>
      <c r="C90" s="161">
        <v>115570</v>
      </c>
    </row>
    <row r="91" spans="1:3">
      <c r="A91" s="148">
        <v>30010979</v>
      </c>
      <c r="B91" s="149" t="s">
        <v>832</v>
      </c>
      <c r="C91" s="161">
        <v>1</v>
      </c>
    </row>
    <row r="92" spans="1:3" ht="26.25">
      <c r="A92" s="158">
        <v>30100596</v>
      </c>
      <c r="B92" s="170" t="s">
        <v>833</v>
      </c>
      <c r="C92" s="161">
        <v>1</v>
      </c>
    </row>
    <row r="93" spans="1:3">
      <c r="A93" s="152">
        <v>300646630</v>
      </c>
      <c r="B93" s="171" t="s">
        <v>834</v>
      </c>
      <c r="C93" s="161">
        <v>478469</v>
      </c>
    </row>
    <row r="94" spans="1:3">
      <c r="A94" s="147">
        <v>30091815</v>
      </c>
      <c r="B94" s="149" t="s">
        <v>347</v>
      </c>
      <c r="C94" s="161">
        <v>132000</v>
      </c>
    </row>
    <row r="95" spans="1:3">
      <c r="A95" s="148">
        <v>30432172</v>
      </c>
      <c r="B95" s="149" t="s">
        <v>396</v>
      </c>
      <c r="C95" s="161">
        <v>0</v>
      </c>
    </row>
    <row r="96" spans="1:3">
      <c r="A96" s="147">
        <v>40012771</v>
      </c>
      <c r="B96" s="149" t="s">
        <v>835</v>
      </c>
      <c r="C96" s="161">
        <v>0</v>
      </c>
    </row>
    <row r="97" spans="1:3">
      <c r="A97" s="147">
        <v>40009552</v>
      </c>
      <c r="B97" s="149" t="s">
        <v>836</v>
      </c>
      <c r="C97" s="161">
        <v>397260</v>
      </c>
    </row>
    <row r="98" spans="1:3" ht="26.25">
      <c r="A98" s="147">
        <v>40012018</v>
      </c>
      <c r="B98" s="149" t="s">
        <v>837</v>
      </c>
      <c r="C98" s="161">
        <v>250000</v>
      </c>
    </row>
    <row r="99" spans="1:3" ht="26.25">
      <c r="A99" s="147">
        <v>30484186</v>
      </c>
      <c r="B99" s="149" t="s">
        <v>349</v>
      </c>
      <c r="C99" s="161">
        <v>21000</v>
      </c>
    </row>
    <row r="100" spans="1:3">
      <c r="A100" s="148">
        <v>40013598</v>
      </c>
      <c r="B100" s="169" t="s">
        <v>838</v>
      </c>
      <c r="C100" s="161">
        <v>273478</v>
      </c>
    </row>
    <row r="101" spans="1:3">
      <c r="A101" s="147">
        <v>40009344</v>
      </c>
      <c r="B101" s="153" t="s">
        <v>350</v>
      </c>
      <c r="C101" s="161">
        <v>436646</v>
      </c>
    </row>
    <row r="102" spans="1:3">
      <c r="A102" s="147">
        <v>40013615</v>
      </c>
      <c r="B102" s="153" t="s">
        <v>367</v>
      </c>
      <c r="C102" s="161">
        <v>0</v>
      </c>
    </row>
    <row r="103" spans="1:3">
      <c r="A103" s="147">
        <v>40006217</v>
      </c>
      <c r="B103" s="153" t="s">
        <v>839</v>
      </c>
      <c r="C103" s="161">
        <v>174792</v>
      </c>
    </row>
    <row r="104" spans="1:3" ht="26.25">
      <c r="A104" s="148">
        <v>30439686</v>
      </c>
      <c r="B104" s="149" t="s">
        <v>840</v>
      </c>
      <c r="C104" s="161">
        <v>390000</v>
      </c>
    </row>
    <row r="105" spans="1:3" ht="25.5">
      <c r="A105" s="155">
        <v>30064704</v>
      </c>
      <c r="B105" s="162" t="s">
        <v>841</v>
      </c>
      <c r="C105" s="161">
        <v>65238</v>
      </c>
    </row>
    <row r="106" spans="1:3">
      <c r="A106" s="148">
        <v>40008745</v>
      </c>
      <c r="B106" s="169" t="s">
        <v>842</v>
      </c>
      <c r="C106" s="161">
        <v>0</v>
      </c>
    </row>
    <row r="107" spans="1:3">
      <c r="A107" s="148">
        <v>30093561</v>
      </c>
      <c r="B107" s="149" t="s">
        <v>843</v>
      </c>
      <c r="C107" s="161">
        <v>832000</v>
      </c>
    </row>
    <row r="108" spans="1:3">
      <c r="A108" s="148">
        <v>30007043</v>
      </c>
      <c r="B108" s="169" t="s">
        <v>844</v>
      </c>
      <c r="C108" s="161">
        <v>171000</v>
      </c>
    </row>
    <row r="109" spans="1:3" ht="26.25">
      <c r="A109" s="148">
        <v>40004196</v>
      </c>
      <c r="B109" s="149" t="s">
        <v>845</v>
      </c>
      <c r="C109" s="161">
        <v>310565</v>
      </c>
    </row>
    <row r="110" spans="1:3" ht="26.25">
      <c r="A110" s="148">
        <v>40004434</v>
      </c>
      <c r="B110" s="149" t="s">
        <v>354</v>
      </c>
      <c r="C110" s="161">
        <v>506371</v>
      </c>
    </row>
    <row r="111" spans="1:3">
      <c r="A111" s="148">
        <v>40009584</v>
      </c>
      <c r="B111" s="172" t="s">
        <v>414</v>
      </c>
      <c r="C111" s="161">
        <v>296149</v>
      </c>
    </row>
    <row r="112" spans="1:3">
      <c r="A112" s="147">
        <v>30140173</v>
      </c>
      <c r="B112" s="173" t="s">
        <v>846</v>
      </c>
      <c r="C112" s="161">
        <v>746598</v>
      </c>
    </row>
    <row r="113" spans="1:3">
      <c r="A113" s="147">
        <v>30001033</v>
      </c>
      <c r="B113" s="173" t="s">
        <v>358</v>
      </c>
      <c r="C113" s="161">
        <v>54696</v>
      </c>
    </row>
    <row r="114" spans="1:3">
      <c r="A114" s="147">
        <v>30072951</v>
      </c>
      <c r="B114" s="173" t="s">
        <v>847</v>
      </c>
      <c r="C114" s="161">
        <v>109011</v>
      </c>
    </row>
    <row r="115" spans="1:3">
      <c r="A115" s="148">
        <v>30082130</v>
      </c>
      <c r="B115" s="169" t="s">
        <v>360</v>
      </c>
      <c r="C115" s="161">
        <v>132000</v>
      </c>
    </row>
    <row r="116" spans="1:3">
      <c r="A116" s="148">
        <v>40012009</v>
      </c>
      <c r="B116" s="169" t="s">
        <v>848</v>
      </c>
      <c r="C116" s="161">
        <v>0</v>
      </c>
    </row>
    <row r="117" spans="1:3" ht="26.25">
      <c r="A117" s="148">
        <v>40009572</v>
      </c>
      <c r="B117" s="169" t="s">
        <v>849</v>
      </c>
      <c r="C117" s="161">
        <v>12811</v>
      </c>
    </row>
    <row r="118" spans="1:3" ht="22.5">
      <c r="A118" s="148">
        <v>40011210</v>
      </c>
      <c r="B118" s="174" t="s">
        <v>361</v>
      </c>
      <c r="C118" s="161">
        <v>0</v>
      </c>
    </row>
    <row r="119" spans="1:3" ht="22.5">
      <c r="A119" s="158">
        <v>30123699</v>
      </c>
      <c r="B119" s="175" t="s">
        <v>850</v>
      </c>
      <c r="C119" s="161">
        <v>22951</v>
      </c>
    </row>
    <row r="120" spans="1:3" ht="22.5">
      <c r="A120" s="148">
        <v>30084699</v>
      </c>
      <c r="B120" s="176" t="s">
        <v>405</v>
      </c>
      <c r="C120" s="161">
        <v>611242</v>
      </c>
    </row>
    <row r="121" spans="1:3">
      <c r="A121" s="148">
        <v>40016874</v>
      </c>
      <c r="B121" s="174" t="s">
        <v>362</v>
      </c>
      <c r="C121" s="161">
        <v>0</v>
      </c>
    </row>
    <row r="122" spans="1:3">
      <c r="A122" s="148">
        <v>40017175</v>
      </c>
      <c r="B122" s="174" t="s">
        <v>851</v>
      </c>
      <c r="C122" s="161">
        <v>0</v>
      </c>
    </row>
    <row r="123" spans="1:3" ht="22.5">
      <c r="A123" s="148">
        <v>40006165</v>
      </c>
      <c r="B123" s="174" t="s">
        <v>852</v>
      </c>
      <c r="C123" s="161">
        <v>897463</v>
      </c>
    </row>
    <row r="124" spans="1:3">
      <c r="A124" s="148">
        <v>30176672</v>
      </c>
      <c r="B124" s="174" t="s">
        <v>370</v>
      </c>
      <c r="C124" s="161">
        <v>0</v>
      </c>
    </row>
    <row r="125" spans="1:3" ht="22.5">
      <c r="A125" s="148">
        <v>30480263</v>
      </c>
      <c r="B125" s="174" t="s">
        <v>853</v>
      </c>
      <c r="C125" s="161">
        <v>0</v>
      </c>
    </row>
    <row r="126" spans="1:3" ht="26.25">
      <c r="A126" s="148">
        <v>40016385</v>
      </c>
      <c r="B126" s="169" t="s">
        <v>854</v>
      </c>
      <c r="C126" s="161">
        <v>0</v>
      </c>
    </row>
    <row r="127" spans="1:3">
      <c r="A127" s="148">
        <v>40012014</v>
      </c>
      <c r="B127" s="177" t="s">
        <v>855</v>
      </c>
      <c r="C127" s="161">
        <v>0</v>
      </c>
    </row>
    <row r="128" spans="1:3">
      <c r="A128" s="148">
        <v>30486611</v>
      </c>
      <c r="B128" s="169" t="s">
        <v>383</v>
      </c>
      <c r="C128" s="161">
        <v>0</v>
      </c>
    </row>
    <row r="129" spans="1:3">
      <c r="A129" s="148">
        <v>40006784</v>
      </c>
      <c r="B129" s="169" t="s">
        <v>856</v>
      </c>
      <c r="C129" s="161">
        <v>76190</v>
      </c>
    </row>
    <row r="130" spans="1:3" ht="26.25">
      <c r="A130" s="148">
        <v>30136164</v>
      </c>
      <c r="B130" s="149" t="s">
        <v>857</v>
      </c>
      <c r="C130" s="161">
        <v>0</v>
      </c>
    </row>
    <row r="131" spans="1:3">
      <c r="A131" s="155">
        <v>30065234</v>
      </c>
      <c r="B131" s="153" t="s">
        <v>440</v>
      </c>
      <c r="C131" s="161">
        <v>2000</v>
      </c>
    </row>
    <row r="132" spans="1:3" ht="25.5">
      <c r="A132" s="150">
        <v>30073874</v>
      </c>
      <c r="B132" s="154" t="s">
        <v>363</v>
      </c>
      <c r="C132" s="161">
        <v>842762</v>
      </c>
    </row>
    <row r="133" spans="1:3" ht="33">
      <c r="A133" s="150">
        <v>40009682</v>
      </c>
      <c r="B133" s="175" t="s">
        <v>858</v>
      </c>
      <c r="C133" s="161">
        <v>0</v>
      </c>
    </row>
    <row r="134" spans="1:3" ht="22.5">
      <c r="A134" s="150">
        <v>40000654</v>
      </c>
      <c r="B134" s="175" t="s">
        <v>859</v>
      </c>
      <c r="C134" s="161">
        <v>0</v>
      </c>
    </row>
    <row r="135" spans="1:3" ht="22.5">
      <c r="A135" s="150">
        <v>40016565</v>
      </c>
      <c r="B135" s="175" t="s">
        <v>860</v>
      </c>
      <c r="C135" s="161"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8EAB-42B8-4A9A-AF9B-2E0C22478392}">
  <dimension ref="A1:K46"/>
  <sheetViews>
    <sheetView workbookViewId="0">
      <selection activeCell="E41" sqref="E41"/>
    </sheetView>
  </sheetViews>
  <sheetFormatPr baseColWidth="10" defaultColWidth="11.42578125" defaultRowHeight="15"/>
  <cols>
    <col min="5" max="5" width="56.85546875" customWidth="1"/>
  </cols>
  <sheetData>
    <row r="1" spans="1:1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</row>
    <row r="2" spans="1:11" ht="22.5">
      <c r="A2" s="179" t="s">
        <v>861</v>
      </c>
      <c r="B2" s="179"/>
      <c r="C2" s="179"/>
      <c r="D2" s="179" t="s">
        <v>862</v>
      </c>
      <c r="E2" s="179" t="s">
        <v>863</v>
      </c>
      <c r="F2" s="178" t="s">
        <v>76</v>
      </c>
      <c r="G2" s="178" t="s">
        <v>864</v>
      </c>
      <c r="H2" s="179" t="s">
        <v>865</v>
      </c>
      <c r="I2" s="178" t="s">
        <v>866</v>
      </c>
      <c r="J2" s="178" t="s">
        <v>867</v>
      </c>
      <c r="K2" s="178" t="s">
        <v>868</v>
      </c>
    </row>
    <row r="3" spans="1:11" ht="22.5">
      <c r="A3" s="183"/>
      <c r="B3" s="181" t="s">
        <v>25</v>
      </c>
      <c r="C3" s="182" t="s">
        <v>167</v>
      </c>
      <c r="D3" s="180" t="s">
        <v>869</v>
      </c>
      <c r="E3" s="184" t="s">
        <v>870</v>
      </c>
      <c r="F3" s="185" t="s">
        <v>100</v>
      </c>
      <c r="G3" s="185" t="s">
        <v>236</v>
      </c>
      <c r="H3" s="185" t="s">
        <v>152</v>
      </c>
      <c r="I3" s="186" t="s">
        <v>169</v>
      </c>
      <c r="J3" s="187">
        <v>2000000</v>
      </c>
      <c r="K3" s="187">
        <v>2000000</v>
      </c>
    </row>
    <row r="4" spans="1:11" ht="33.75">
      <c r="A4" s="183"/>
      <c r="B4" s="181" t="s">
        <v>27</v>
      </c>
      <c r="C4" s="182" t="s">
        <v>871</v>
      </c>
      <c r="D4" s="180" t="s">
        <v>869</v>
      </c>
      <c r="E4" s="184" t="s">
        <v>872</v>
      </c>
      <c r="F4" s="185" t="s">
        <v>100</v>
      </c>
      <c r="G4" s="185" t="s">
        <v>225</v>
      </c>
      <c r="H4" s="185" t="s">
        <v>873</v>
      </c>
      <c r="I4" s="186" t="s">
        <v>169</v>
      </c>
      <c r="J4" s="187">
        <v>791857.46499999997</v>
      </c>
      <c r="K4" s="187">
        <v>263953</v>
      </c>
    </row>
    <row r="5" spans="1:11" ht="22.5">
      <c r="A5" s="180">
        <v>40021790</v>
      </c>
      <c r="B5" s="181" t="s">
        <v>27</v>
      </c>
      <c r="C5" s="181" t="s">
        <v>478</v>
      </c>
      <c r="D5" s="180" t="s">
        <v>869</v>
      </c>
      <c r="E5" s="184" t="s">
        <v>874</v>
      </c>
      <c r="F5" s="185" t="s">
        <v>875</v>
      </c>
      <c r="G5" s="185" t="s">
        <v>876</v>
      </c>
      <c r="H5" s="185" t="s">
        <v>207</v>
      </c>
      <c r="I5" s="186" t="s">
        <v>877</v>
      </c>
      <c r="J5" s="187">
        <v>2401695</v>
      </c>
      <c r="K5" s="187">
        <v>160254</v>
      </c>
    </row>
    <row r="6" spans="1:11" ht="33.75">
      <c r="A6" s="188">
        <v>30100137</v>
      </c>
      <c r="B6" s="181" t="s">
        <v>27</v>
      </c>
      <c r="C6" s="181" t="s">
        <v>478</v>
      </c>
      <c r="D6" s="180" t="s">
        <v>869</v>
      </c>
      <c r="E6" s="184" t="s">
        <v>479</v>
      </c>
      <c r="F6" s="185" t="s">
        <v>878</v>
      </c>
      <c r="G6" s="189" t="s">
        <v>876</v>
      </c>
      <c r="H6" s="185" t="s">
        <v>186</v>
      </c>
      <c r="I6" s="186" t="s">
        <v>169</v>
      </c>
      <c r="J6" s="187">
        <v>8173158.3330000006</v>
      </c>
      <c r="K6" s="187">
        <v>812774</v>
      </c>
    </row>
    <row r="7" spans="1:11" ht="22.5">
      <c r="A7" s="188">
        <v>30073659</v>
      </c>
      <c r="B7" s="181" t="s">
        <v>27</v>
      </c>
      <c r="C7" s="181" t="s">
        <v>478</v>
      </c>
      <c r="D7" s="180" t="s">
        <v>869</v>
      </c>
      <c r="E7" s="184" t="s">
        <v>879</v>
      </c>
      <c r="F7" s="185" t="s">
        <v>88</v>
      </c>
      <c r="G7" s="189" t="s">
        <v>876</v>
      </c>
      <c r="H7" s="185" t="s">
        <v>194</v>
      </c>
      <c r="I7" s="186" t="s">
        <v>169</v>
      </c>
      <c r="J7" s="187">
        <v>3529211.1189999999</v>
      </c>
      <c r="K7" s="187">
        <v>205452</v>
      </c>
    </row>
    <row r="8" spans="1:11" ht="22.5">
      <c r="A8" s="188">
        <v>30073803</v>
      </c>
      <c r="B8" s="181" t="s">
        <v>27</v>
      </c>
      <c r="C8" s="181" t="s">
        <v>478</v>
      </c>
      <c r="D8" s="180" t="s">
        <v>869</v>
      </c>
      <c r="E8" s="184" t="s">
        <v>880</v>
      </c>
      <c r="F8" s="185" t="s">
        <v>94</v>
      </c>
      <c r="G8" s="189" t="s">
        <v>876</v>
      </c>
      <c r="H8" s="185" t="s">
        <v>180</v>
      </c>
      <c r="I8" s="186" t="s">
        <v>169</v>
      </c>
      <c r="J8" s="187">
        <v>2869930.42</v>
      </c>
      <c r="K8" s="187">
        <v>276414</v>
      </c>
    </row>
    <row r="9" spans="1:11" ht="33.75">
      <c r="A9" s="188">
        <v>30079953</v>
      </c>
      <c r="B9" s="181" t="s">
        <v>27</v>
      </c>
      <c r="C9" s="181" t="s">
        <v>478</v>
      </c>
      <c r="D9" s="180" t="s">
        <v>869</v>
      </c>
      <c r="E9" s="184" t="s">
        <v>881</v>
      </c>
      <c r="F9" s="185" t="s">
        <v>97</v>
      </c>
      <c r="G9" s="189" t="s">
        <v>876</v>
      </c>
      <c r="H9" s="185" t="s">
        <v>202</v>
      </c>
      <c r="I9" s="186" t="s">
        <v>169</v>
      </c>
      <c r="J9" s="187">
        <v>2503939</v>
      </c>
      <c r="K9" s="187">
        <v>56731</v>
      </c>
    </row>
    <row r="10" spans="1:11" ht="22.5">
      <c r="A10" s="188">
        <v>30124512</v>
      </c>
      <c r="B10" s="181" t="s">
        <v>27</v>
      </c>
      <c r="C10" s="181" t="s">
        <v>478</v>
      </c>
      <c r="D10" s="180" t="s">
        <v>869</v>
      </c>
      <c r="E10" s="184" t="s">
        <v>882</v>
      </c>
      <c r="F10" s="185" t="s">
        <v>88</v>
      </c>
      <c r="G10" s="189" t="s">
        <v>876</v>
      </c>
      <c r="H10" s="185" t="s">
        <v>194</v>
      </c>
      <c r="I10" s="186" t="s">
        <v>249</v>
      </c>
      <c r="J10" s="187">
        <v>2029585.5</v>
      </c>
      <c r="K10" s="187">
        <v>566560</v>
      </c>
    </row>
    <row r="11" spans="1:11" ht="33.75">
      <c r="A11" s="188">
        <v>30100128</v>
      </c>
      <c r="B11" s="181" t="s">
        <v>27</v>
      </c>
      <c r="C11" s="181" t="s">
        <v>478</v>
      </c>
      <c r="D11" s="180" t="s">
        <v>869</v>
      </c>
      <c r="E11" s="184" t="s">
        <v>483</v>
      </c>
      <c r="F11" s="185" t="s">
        <v>878</v>
      </c>
      <c r="G11" s="189" t="s">
        <v>876</v>
      </c>
      <c r="H11" s="185" t="s">
        <v>186</v>
      </c>
      <c r="I11" s="186" t="s">
        <v>169</v>
      </c>
      <c r="J11" s="187">
        <v>3242241</v>
      </c>
      <c r="K11" s="187">
        <v>800000</v>
      </c>
    </row>
    <row r="12" spans="1:11" ht="22.5">
      <c r="A12" s="188">
        <v>30078379</v>
      </c>
      <c r="B12" s="181" t="s">
        <v>27</v>
      </c>
      <c r="C12" s="181" t="s">
        <v>478</v>
      </c>
      <c r="D12" s="180" t="s">
        <v>869</v>
      </c>
      <c r="E12" s="184" t="s">
        <v>883</v>
      </c>
      <c r="F12" s="185" t="s">
        <v>83</v>
      </c>
      <c r="G12" s="189" t="s">
        <v>876</v>
      </c>
      <c r="H12" s="185" t="s">
        <v>196</v>
      </c>
      <c r="I12" s="186" t="s">
        <v>884</v>
      </c>
      <c r="J12" s="187">
        <v>4892297</v>
      </c>
      <c r="K12" s="187">
        <v>80000</v>
      </c>
    </row>
    <row r="13" spans="1:11" ht="33.75">
      <c r="A13" s="188">
        <v>30096195</v>
      </c>
      <c r="B13" s="181" t="s">
        <v>27</v>
      </c>
      <c r="C13" s="181" t="s">
        <v>478</v>
      </c>
      <c r="D13" s="180" t="s">
        <v>869</v>
      </c>
      <c r="E13" s="184" t="s">
        <v>885</v>
      </c>
      <c r="F13" s="185" t="s">
        <v>81</v>
      </c>
      <c r="G13" s="189" t="s">
        <v>876</v>
      </c>
      <c r="H13" s="185" t="s">
        <v>266</v>
      </c>
      <c r="I13" s="186" t="s">
        <v>884</v>
      </c>
      <c r="J13" s="187">
        <v>2358659</v>
      </c>
      <c r="K13" s="187">
        <v>152677</v>
      </c>
    </row>
    <row r="14" spans="1:11" ht="22.5">
      <c r="A14" s="188">
        <v>30124552</v>
      </c>
      <c r="B14" s="181" t="s">
        <v>27</v>
      </c>
      <c r="C14" s="181" t="s">
        <v>478</v>
      </c>
      <c r="D14" s="180" t="s">
        <v>869</v>
      </c>
      <c r="E14" s="184" t="s">
        <v>481</v>
      </c>
      <c r="F14" s="185" t="s">
        <v>88</v>
      </c>
      <c r="G14" s="185" t="s">
        <v>876</v>
      </c>
      <c r="H14" s="185" t="s">
        <v>194</v>
      </c>
      <c r="I14" s="185" t="s">
        <v>169</v>
      </c>
      <c r="J14" s="187">
        <v>1381311.39</v>
      </c>
      <c r="K14" s="187">
        <v>800000</v>
      </c>
    </row>
    <row r="15" spans="1:11" ht="22.5">
      <c r="A15" s="188">
        <v>30100146</v>
      </c>
      <c r="B15" s="181" t="s">
        <v>27</v>
      </c>
      <c r="C15" s="181" t="s">
        <v>478</v>
      </c>
      <c r="D15" s="180" t="s">
        <v>869</v>
      </c>
      <c r="E15" s="184" t="s">
        <v>886</v>
      </c>
      <c r="F15" s="185" t="s">
        <v>84</v>
      </c>
      <c r="G15" s="189" t="s">
        <v>876</v>
      </c>
      <c r="H15" s="185" t="s">
        <v>204</v>
      </c>
      <c r="I15" s="185" t="s">
        <v>877</v>
      </c>
      <c r="J15" s="187">
        <v>2404905</v>
      </c>
      <c r="K15" s="187">
        <v>253950</v>
      </c>
    </row>
    <row r="16" spans="1:11" ht="22.5">
      <c r="A16" s="183"/>
      <c r="B16" s="181" t="s">
        <v>27</v>
      </c>
      <c r="C16" s="181" t="s">
        <v>653</v>
      </c>
      <c r="D16" s="180" t="s">
        <v>869</v>
      </c>
      <c r="E16" s="184" t="s">
        <v>492</v>
      </c>
      <c r="F16" s="185" t="s">
        <v>100</v>
      </c>
      <c r="G16" s="189" t="s">
        <v>208</v>
      </c>
      <c r="H16" s="185" t="s">
        <v>887</v>
      </c>
      <c r="I16" s="185" t="s">
        <v>169</v>
      </c>
      <c r="J16" s="187">
        <v>3500000</v>
      </c>
      <c r="K16" s="187">
        <v>3500000</v>
      </c>
    </row>
    <row r="17" spans="1:11" ht="22.5">
      <c r="A17" s="180">
        <v>40004931</v>
      </c>
      <c r="B17" s="181" t="s">
        <v>27</v>
      </c>
      <c r="C17" s="181" t="s">
        <v>888</v>
      </c>
      <c r="D17" s="180" t="s">
        <v>148</v>
      </c>
      <c r="E17" s="184" t="s">
        <v>889</v>
      </c>
      <c r="F17" s="185" t="s">
        <v>100</v>
      </c>
      <c r="G17" s="189" t="s">
        <v>154</v>
      </c>
      <c r="H17" s="185" t="s">
        <v>890</v>
      </c>
      <c r="I17" s="185" t="s">
        <v>169</v>
      </c>
      <c r="J17" s="187">
        <v>566228</v>
      </c>
      <c r="K17" s="187">
        <v>41572</v>
      </c>
    </row>
    <row r="18" spans="1:11" ht="33.75">
      <c r="A18" s="180">
        <v>40008020</v>
      </c>
      <c r="B18" s="181" t="s">
        <v>27</v>
      </c>
      <c r="C18" s="181" t="s">
        <v>891</v>
      </c>
      <c r="D18" s="180" t="s">
        <v>148</v>
      </c>
      <c r="E18" s="184" t="s">
        <v>892</v>
      </c>
      <c r="F18" s="185" t="s">
        <v>100</v>
      </c>
      <c r="G18" s="189" t="s">
        <v>876</v>
      </c>
      <c r="H18" s="185" t="s">
        <v>564</v>
      </c>
      <c r="I18" s="185" t="s">
        <v>169</v>
      </c>
      <c r="J18" s="187">
        <v>4020000</v>
      </c>
      <c r="K18" s="187">
        <v>789061</v>
      </c>
    </row>
    <row r="19" spans="1:11" ht="22.5">
      <c r="A19" s="180">
        <v>40010437</v>
      </c>
      <c r="B19" s="181" t="s">
        <v>27</v>
      </c>
      <c r="C19" s="181" t="s">
        <v>893</v>
      </c>
      <c r="D19" s="180" t="s">
        <v>148</v>
      </c>
      <c r="E19" s="184" t="s">
        <v>894</v>
      </c>
      <c r="F19" s="185" t="s">
        <v>100</v>
      </c>
      <c r="G19" s="189" t="s">
        <v>895</v>
      </c>
      <c r="H19" s="185" t="s">
        <v>533</v>
      </c>
      <c r="I19" s="185" t="s">
        <v>169</v>
      </c>
      <c r="J19" s="187">
        <v>2547662</v>
      </c>
      <c r="K19" s="187">
        <v>115487</v>
      </c>
    </row>
    <row r="20" spans="1:11" ht="22.5">
      <c r="A20" s="180">
        <v>40006127</v>
      </c>
      <c r="B20" s="181" t="s">
        <v>27</v>
      </c>
      <c r="C20" s="181" t="s">
        <v>896</v>
      </c>
      <c r="D20" s="180" t="s">
        <v>148</v>
      </c>
      <c r="E20" s="184" t="s">
        <v>897</v>
      </c>
      <c r="F20" s="185" t="s">
        <v>100</v>
      </c>
      <c r="G20" s="189" t="s">
        <v>154</v>
      </c>
      <c r="H20" s="185" t="s">
        <v>898</v>
      </c>
      <c r="I20" s="185" t="s">
        <v>884</v>
      </c>
      <c r="J20" s="187">
        <v>940001</v>
      </c>
      <c r="K20" s="187">
        <v>131549</v>
      </c>
    </row>
    <row r="21" spans="1:11" ht="22.5">
      <c r="A21" s="180">
        <v>40019817</v>
      </c>
      <c r="B21" s="181" t="s">
        <v>27</v>
      </c>
      <c r="C21" s="181" t="s">
        <v>449</v>
      </c>
      <c r="D21" s="180" t="s">
        <v>148</v>
      </c>
      <c r="E21" s="184" t="s">
        <v>899</v>
      </c>
      <c r="F21" s="185" t="s">
        <v>100</v>
      </c>
      <c r="G21" s="189" t="s">
        <v>154</v>
      </c>
      <c r="H21" s="185" t="s">
        <v>512</v>
      </c>
      <c r="I21" s="185" t="s">
        <v>169</v>
      </c>
      <c r="J21" s="187">
        <v>3240000</v>
      </c>
      <c r="K21" s="187">
        <v>1200000</v>
      </c>
    </row>
    <row r="22" spans="1:11" ht="33.75">
      <c r="A22" s="180">
        <v>40014432</v>
      </c>
      <c r="B22" s="181" t="s">
        <v>27</v>
      </c>
      <c r="C22" s="181" t="s">
        <v>505</v>
      </c>
      <c r="D22" s="180" t="s">
        <v>148</v>
      </c>
      <c r="E22" s="184" t="s">
        <v>900</v>
      </c>
      <c r="F22" s="185" t="s">
        <v>100</v>
      </c>
      <c r="G22" s="189" t="s">
        <v>221</v>
      </c>
      <c r="H22" s="185" t="s">
        <v>222</v>
      </c>
      <c r="I22" s="185" t="s">
        <v>169</v>
      </c>
      <c r="J22" s="187">
        <v>3488542</v>
      </c>
      <c r="K22" s="187">
        <v>535287</v>
      </c>
    </row>
    <row r="23" spans="1:11" ht="22.5">
      <c r="A23" s="180">
        <v>40024788</v>
      </c>
      <c r="B23" s="181" t="s">
        <v>27</v>
      </c>
      <c r="C23" s="181" t="s">
        <v>901</v>
      </c>
      <c r="D23" s="180" t="s">
        <v>148</v>
      </c>
      <c r="E23" s="184" t="s">
        <v>902</v>
      </c>
      <c r="F23" s="185" t="s">
        <v>100</v>
      </c>
      <c r="G23" s="189" t="s">
        <v>154</v>
      </c>
      <c r="H23" s="185" t="s">
        <v>536</v>
      </c>
      <c r="I23" s="185" t="s">
        <v>169</v>
      </c>
      <c r="J23" s="187">
        <v>2009200</v>
      </c>
      <c r="K23" s="187">
        <v>800000</v>
      </c>
    </row>
    <row r="24" spans="1:11" ht="22.5">
      <c r="A24" s="180">
        <v>40009309</v>
      </c>
      <c r="B24" s="181" t="s">
        <v>27</v>
      </c>
      <c r="C24" s="181" t="s">
        <v>507</v>
      </c>
      <c r="D24" s="180" t="s">
        <v>148</v>
      </c>
      <c r="E24" s="184" t="s">
        <v>903</v>
      </c>
      <c r="F24" s="185" t="s">
        <v>100</v>
      </c>
      <c r="G24" s="189" t="s">
        <v>376</v>
      </c>
      <c r="H24" s="185" t="s">
        <v>509</v>
      </c>
      <c r="I24" s="185" t="s">
        <v>877</v>
      </c>
      <c r="J24" s="187">
        <v>1000000</v>
      </c>
      <c r="K24" s="187">
        <v>500000</v>
      </c>
    </row>
    <row r="25" spans="1:11" ht="22.5">
      <c r="A25" s="180">
        <v>40024839</v>
      </c>
      <c r="B25" s="181" t="s">
        <v>27</v>
      </c>
      <c r="C25" s="181" t="s">
        <v>904</v>
      </c>
      <c r="D25" s="180" t="s">
        <v>148</v>
      </c>
      <c r="E25" s="184" t="s">
        <v>905</v>
      </c>
      <c r="F25" s="185" t="s">
        <v>100</v>
      </c>
      <c r="G25" s="189" t="s">
        <v>906</v>
      </c>
      <c r="H25" s="185" t="s">
        <v>214</v>
      </c>
      <c r="I25" s="185" t="s">
        <v>877</v>
      </c>
      <c r="J25" s="187">
        <v>349800</v>
      </c>
      <c r="K25" s="187">
        <v>250000</v>
      </c>
    </row>
    <row r="26" spans="1:11" ht="22.5">
      <c r="A26" s="180">
        <v>40000006</v>
      </c>
      <c r="B26" s="181" t="s">
        <v>27</v>
      </c>
      <c r="C26" s="181" t="s">
        <v>907</v>
      </c>
      <c r="D26" s="180" t="s">
        <v>148</v>
      </c>
      <c r="E26" s="184" t="s">
        <v>908</v>
      </c>
      <c r="F26" s="185" t="s">
        <v>100</v>
      </c>
      <c r="G26" s="189" t="s">
        <v>376</v>
      </c>
      <c r="H26" s="185" t="s">
        <v>909</v>
      </c>
      <c r="I26" s="185" t="s">
        <v>169</v>
      </c>
      <c r="J26" s="187">
        <v>853400</v>
      </c>
      <c r="K26" s="187">
        <v>246093</v>
      </c>
    </row>
    <row r="27" spans="1:11" ht="45">
      <c r="A27" s="180">
        <v>30118718</v>
      </c>
      <c r="B27" s="181" t="s">
        <v>27</v>
      </c>
      <c r="C27" s="181" t="s">
        <v>495</v>
      </c>
      <c r="D27" s="180" t="s">
        <v>148</v>
      </c>
      <c r="E27" s="184" t="s">
        <v>910</v>
      </c>
      <c r="F27" s="185" t="s">
        <v>100</v>
      </c>
      <c r="G27" s="189" t="s">
        <v>154</v>
      </c>
      <c r="H27" s="185" t="s">
        <v>497</v>
      </c>
      <c r="I27" s="185" t="s">
        <v>169</v>
      </c>
      <c r="J27" s="187">
        <v>2371702</v>
      </c>
      <c r="K27" s="187">
        <v>889389</v>
      </c>
    </row>
    <row r="28" spans="1:11" ht="22.5">
      <c r="A28" s="180">
        <v>40010799</v>
      </c>
      <c r="B28" s="181" t="s">
        <v>27</v>
      </c>
      <c r="C28" s="181" t="s">
        <v>911</v>
      </c>
      <c r="D28" s="180" t="s">
        <v>148</v>
      </c>
      <c r="E28" s="184" t="s">
        <v>912</v>
      </c>
      <c r="F28" s="185" t="s">
        <v>100</v>
      </c>
      <c r="G28" s="189" t="s">
        <v>154</v>
      </c>
      <c r="H28" s="185" t="s">
        <v>512</v>
      </c>
      <c r="I28" s="185" t="s">
        <v>169</v>
      </c>
      <c r="J28" s="187">
        <v>3000000</v>
      </c>
      <c r="K28" s="187">
        <v>191000</v>
      </c>
    </row>
    <row r="29" spans="1:11" ht="45">
      <c r="A29" s="180">
        <v>40010406</v>
      </c>
      <c r="B29" s="181" t="s">
        <v>27</v>
      </c>
      <c r="C29" s="181" t="s">
        <v>913</v>
      </c>
      <c r="D29" s="180" t="s">
        <v>148</v>
      </c>
      <c r="E29" s="184" t="s">
        <v>914</v>
      </c>
      <c r="F29" s="185" t="s">
        <v>100</v>
      </c>
      <c r="G29" s="189" t="s">
        <v>248</v>
      </c>
      <c r="H29" s="185" t="s">
        <v>530</v>
      </c>
      <c r="I29" s="185" t="s">
        <v>169</v>
      </c>
      <c r="J29" s="187">
        <v>763622.88</v>
      </c>
      <c r="K29" s="187">
        <v>378297</v>
      </c>
    </row>
    <row r="30" spans="1:11" ht="22.5">
      <c r="A30" s="180">
        <v>40009228</v>
      </c>
      <c r="B30" s="181" t="s">
        <v>27</v>
      </c>
      <c r="C30" s="181" t="s">
        <v>915</v>
      </c>
      <c r="D30" s="180" t="s">
        <v>148</v>
      </c>
      <c r="E30" s="184" t="s">
        <v>916</v>
      </c>
      <c r="F30" s="185" t="s">
        <v>100</v>
      </c>
      <c r="G30" s="189" t="s">
        <v>154</v>
      </c>
      <c r="H30" s="185" t="s">
        <v>917</v>
      </c>
      <c r="I30" s="185" t="s">
        <v>169</v>
      </c>
      <c r="J30" s="187">
        <v>1600001</v>
      </c>
      <c r="K30" s="187">
        <v>498822</v>
      </c>
    </row>
    <row r="31" spans="1:11" ht="22.5">
      <c r="A31" s="180">
        <v>40009951</v>
      </c>
      <c r="B31" s="181" t="s">
        <v>27</v>
      </c>
      <c r="C31" s="181" t="s">
        <v>918</v>
      </c>
      <c r="D31" s="180" t="s">
        <v>148</v>
      </c>
      <c r="E31" s="184" t="s">
        <v>919</v>
      </c>
      <c r="F31" s="185" t="s">
        <v>100</v>
      </c>
      <c r="G31" s="189" t="s">
        <v>154</v>
      </c>
      <c r="H31" s="185" t="s">
        <v>512</v>
      </c>
      <c r="I31" s="185" t="s">
        <v>169</v>
      </c>
      <c r="J31" s="187">
        <v>225719</v>
      </c>
      <c r="K31" s="187">
        <v>124013</v>
      </c>
    </row>
    <row r="32" spans="1:11" ht="22.5">
      <c r="A32" s="180">
        <v>40010558</v>
      </c>
      <c r="B32" s="181" t="s">
        <v>27</v>
      </c>
      <c r="C32" s="181" t="s">
        <v>920</v>
      </c>
      <c r="D32" s="180" t="s">
        <v>148</v>
      </c>
      <c r="E32" s="184" t="s">
        <v>921</v>
      </c>
      <c r="F32" s="185" t="s">
        <v>100</v>
      </c>
      <c r="G32" s="189" t="s">
        <v>154</v>
      </c>
      <c r="H32" s="185" t="s">
        <v>922</v>
      </c>
      <c r="I32" s="185" t="s">
        <v>923</v>
      </c>
      <c r="J32" s="187">
        <v>372780</v>
      </c>
      <c r="K32" s="187">
        <v>80000</v>
      </c>
    </row>
    <row r="33" spans="1:11" ht="22.5">
      <c r="A33" s="180">
        <v>40024825</v>
      </c>
      <c r="B33" s="181" t="s">
        <v>27</v>
      </c>
      <c r="C33" s="181" t="s">
        <v>924</v>
      </c>
      <c r="D33" s="180" t="s">
        <v>148</v>
      </c>
      <c r="E33" s="184" t="s">
        <v>925</v>
      </c>
      <c r="F33" s="185" t="s">
        <v>100</v>
      </c>
      <c r="G33" s="189" t="s">
        <v>154</v>
      </c>
      <c r="H33" s="185" t="s">
        <v>536</v>
      </c>
      <c r="I33" s="185" t="s">
        <v>169</v>
      </c>
      <c r="J33" s="187">
        <v>1267240</v>
      </c>
      <c r="K33" s="187">
        <v>636159</v>
      </c>
    </row>
    <row r="34" spans="1:11" ht="22.5">
      <c r="A34" s="180">
        <v>40014531</v>
      </c>
      <c r="B34" s="181" t="s">
        <v>27</v>
      </c>
      <c r="C34" s="181" t="s">
        <v>926</v>
      </c>
      <c r="D34" s="180" t="s">
        <v>148</v>
      </c>
      <c r="E34" s="184" t="s">
        <v>927</v>
      </c>
      <c r="F34" s="185" t="s">
        <v>100</v>
      </c>
      <c r="G34" s="189" t="s">
        <v>154</v>
      </c>
      <c r="H34" s="185" t="s">
        <v>526</v>
      </c>
      <c r="I34" s="185" t="s">
        <v>923</v>
      </c>
      <c r="J34" s="187">
        <v>300000</v>
      </c>
      <c r="K34" s="187">
        <v>150000</v>
      </c>
    </row>
    <row r="35" spans="1:11" ht="22.5">
      <c r="A35" s="180">
        <v>40014719</v>
      </c>
      <c r="B35" s="181" t="s">
        <v>27</v>
      </c>
      <c r="C35" s="181" t="s">
        <v>928</v>
      </c>
      <c r="D35" s="180" t="s">
        <v>148</v>
      </c>
      <c r="E35" s="184" t="s">
        <v>929</v>
      </c>
      <c r="F35" s="185" t="s">
        <v>100</v>
      </c>
      <c r="G35" s="189" t="s">
        <v>906</v>
      </c>
      <c r="H35" s="185" t="s">
        <v>214</v>
      </c>
      <c r="I35" s="185" t="s">
        <v>923</v>
      </c>
      <c r="J35" s="187">
        <v>400000</v>
      </c>
      <c r="K35" s="187">
        <v>255000</v>
      </c>
    </row>
    <row r="36" spans="1:11" ht="22.5">
      <c r="A36" s="180">
        <v>40014500</v>
      </c>
      <c r="B36" s="181" t="s">
        <v>27</v>
      </c>
      <c r="C36" s="181" t="s">
        <v>930</v>
      </c>
      <c r="D36" s="180" t="s">
        <v>148</v>
      </c>
      <c r="E36" s="184" t="s">
        <v>931</v>
      </c>
      <c r="F36" s="185" t="s">
        <v>100</v>
      </c>
      <c r="G36" s="189" t="s">
        <v>895</v>
      </c>
      <c r="H36" s="185" t="s">
        <v>932</v>
      </c>
      <c r="I36" s="185" t="s">
        <v>877</v>
      </c>
      <c r="J36" s="187">
        <v>500000</v>
      </c>
      <c r="K36" s="187">
        <v>125000</v>
      </c>
    </row>
    <row r="37" spans="1:11" ht="22.5">
      <c r="A37" s="180">
        <v>40026857</v>
      </c>
      <c r="B37" s="181" t="s">
        <v>27</v>
      </c>
      <c r="C37" s="181" t="s">
        <v>933</v>
      </c>
      <c r="D37" s="180" t="s">
        <v>148</v>
      </c>
      <c r="E37" s="184" t="s">
        <v>934</v>
      </c>
      <c r="F37" s="185" t="s">
        <v>100</v>
      </c>
      <c r="G37" s="189" t="s">
        <v>154</v>
      </c>
      <c r="H37" s="185" t="s">
        <v>512</v>
      </c>
      <c r="I37" s="185" t="s">
        <v>877</v>
      </c>
      <c r="J37" s="187">
        <v>250000</v>
      </c>
      <c r="K37" s="187">
        <v>227000</v>
      </c>
    </row>
    <row r="38" spans="1:11" ht="22.5">
      <c r="A38" s="180">
        <v>30436632</v>
      </c>
      <c r="B38" s="181" t="s">
        <v>27</v>
      </c>
      <c r="C38" s="181" t="s">
        <v>935</v>
      </c>
      <c r="D38" s="180" t="s">
        <v>148</v>
      </c>
      <c r="E38" s="184" t="s">
        <v>936</v>
      </c>
      <c r="F38" s="185" t="s">
        <v>100</v>
      </c>
      <c r="G38" s="189" t="s">
        <v>906</v>
      </c>
      <c r="H38" s="189" t="s">
        <v>937</v>
      </c>
      <c r="I38" s="185" t="s">
        <v>169</v>
      </c>
      <c r="J38" s="187">
        <v>60000</v>
      </c>
      <c r="K38" s="187">
        <v>2129</v>
      </c>
    </row>
    <row r="39" spans="1:11" ht="22.5">
      <c r="A39" s="180">
        <v>40001628</v>
      </c>
      <c r="B39" s="181" t="s">
        <v>27</v>
      </c>
      <c r="C39" s="181" t="s">
        <v>938</v>
      </c>
      <c r="D39" s="180" t="s">
        <v>148</v>
      </c>
      <c r="E39" s="184" t="s">
        <v>939</v>
      </c>
      <c r="F39" s="185" t="s">
        <v>100</v>
      </c>
      <c r="G39" s="189" t="s">
        <v>154</v>
      </c>
      <c r="H39" s="185" t="s">
        <v>512</v>
      </c>
      <c r="I39" s="185" t="s">
        <v>169</v>
      </c>
      <c r="J39" s="187">
        <v>600000</v>
      </c>
      <c r="K39" s="187">
        <v>1001</v>
      </c>
    </row>
    <row r="40" spans="1:11" ht="22.5">
      <c r="A40" s="180">
        <v>40014358</v>
      </c>
      <c r="B40" s="181" t="s">
        <v>27</v>
      </c>
      <c r="C40" s="181" t="s">
        <v>498</v>
      </c>
      <c r="D40" s="180" t="s">
        <v>148</v>
      </c>
      <c r="E40" s="184" t="s">
        <v>940</v>
      </c>
      <c r="F40" s="185" t="s">
        <v>100</v>
      </c>
      <c r="G40" s="189" t="s">
        <v>906</v>
      </c>
      <c r="H40" s="185" t="s">
        <v>500</v>
      </c>
      <c r="I40" s="185" t="s">
        <v>169</v>
      </c>
      <c r="J40" s="187">
        <v>69526</v>
      </c>
      <c r="K40" s="187">
        <v>7001</v>
      </c>
    </row>
    <row r="41" spans="1:11" ht="22.5">
      <c r="A41" s="180">
        <v>40014269</v>
      </c>
      <c r="B41" s="181" t="s">
        <v>27</v>
      </c>
      <c r="C41" s="181" t="s">
        <v>501</v>
      </c>
      <c r="D41" s="180" t="s">
        <v>148</v>
      </c>
      <c r="E41" s="184" t="s">
        <v>941</v>
      </c>
      <c r="F41" s="185" t="s">
        <v>100</v>
      </c>
      <c r="G41" s="189" t="s">
        <v>876</v>
      </c>
      <c r="H41" s="185" t="s">
        <v>423</v>
      </c>
      <c r="I41" s="185" t="s">
        <v>169</v>
      </c>
      <c r="J41" s="187">
        <v>135000</v>
      </c>
      <c r="K41" s="187">
        <v>9100</v>
      </c>
    </row>
    <row r="42" spans="1:11" ht="45">
      <c r="A42" s="180">
        <v>40014467</v>
      </c>
      <c r="B42" s="181" t="s">
        <v>27</v>
      </c>
      <c r="C42" s="181" t="s">
        <v>942</v>
      </c>
      <c r="D42" s="180" t="s">
        <v>148</v>
      </c>
      <c r="E42" s="184" t="s">
        <v>943</v>
      </c>
      <c r="F42" s="185" t="s">
        <v>100</v>
      </c>
      <c r="G42" s="189" t="s">
        <v>248</v>
      </c>
      <c r="H42" s="185" t="s">
        <v>423</v>
      </c>
      <c r="I42" s="185" t="s">
        <v>169</v>
      </c>
      <c r="J42" s="187">
        <v>118776</v>
      </c>
      <c r="K42" s="187">
        <v>20800</v>
      </c>
    </row>
    <row r="43" spans="1:11" ht="22.5">
      <c r="A43" s="180">
        <v>40014502</v>
      </c>
      <c r="B43" s="181" t="s">
        <v>27</v>
      </c>
      <c r="C43" s="181" t="s">
        <v>944</v>
      </c>
      <c r="D43" s="180" t="s">
        <v>148</v>
      </c>
      <c r="E43" s="184" t="s">
        <v>945</v>
      </c>
      <c r="F43" s="185" t="s">
        <v>100</v>
      </c>
      <c r="G43" s="189" t="s">
        <v>876</v>
      </c>
      <c r="H43" s="185" t="s">
        <v>423</v>
      </c>
      <c r="I43" s="185" t="s">
        <v>169</v>
      </c>
      <c r="J43" s="187">
        <v>134985</v>
      </c>
      <c r="K43" s="187">
        <v>12810</v>
      </c>
    </row>
    <row r="44" spans="1:11" ht="22.5">
      <c r="A44" s="180">
        <v>40014503</v>
      </c>
      <c r="B44" s="181" t="s">
        <v>27</v>
      </c>
      <c r="C44" s="181" t="s">
        <v>503</v>
      </c>
      <c r="D44" s="180" t="s">
        <v>148</v>
      </c>
      <c r="E44" s="184" t="s">
        <v>946</v>
      </c>
      <c r="F44" s="185" t="s">
        <v>100</v>
      </c>
      <c r="G44" s="189" t="s">
        <v>154</v>
      </c>
      <c r="H44" s="185" t="s">
        <v>423</v>
      </c>
      <c r="I44" s="185" t="s">
        <v>169</v>
      </c>
      <c r="J44" s="187">
        <v>106960</v>
      </c>
      <c r="K44" s="187">
        <v>17347</v>
      </c>
    </row>
    <row r="45" spans="1:11" ht="22.5">
      <c r="A45" s="180">
        <v>40029266</v>
      </c>
      <c r="B45" s="181" t="s">
        <v>27</v>
      </c>
      <c r="C45" s="181" t="s">
        <v>510</v>
      </c>
      <c r="D45" s="180" t="s">
        <v>148</v>
      </c>
      <c r="E45" s="184" t="s">
        <v>947</v>
      </c>
      <c r="F45" s="185" t="s">
        <v>100</v>
      </c>
      <c r="G45" s="189" t="s">
        <v>154</v>
      </c>
      <c r="H45" s="185" t="s">
        <v>512</v>
      </c>
      <c r="I45" s="185" t="s">
        <v>877</v>
      </c>
      <c r="J45" s="187">
        <v>2800000</v>
      </c>
      <c r="K45" s="187">
        <v>900000</v>
      </c>
    </row>
    <row r="46" spans="1:11">
      <c r="A46" s="180" t="s">
        <v>208</v>
      </c>
      <c r="B46" s="181" t="s">
        <v>27</v>
      </c>
      <c r="C46" s="181"/>
      <c r="D46" s="180" t="s">
        <v>208</v>
      </c>
      <c r="E46" s="190" t="s">
        <v>948</v>
      </c>
      <c r="F46" s="180" t="s">
        <v>100</v>
      </c>
      <c r="G46" s="191" t="s">
        <v>208</v>
      </c>
      <c r="H46" s="180" t="s">
        <v>208</v>
      </c>
      <c r="I46" s="180" t="s">
        <v>949</v>
      </c>
      <c r="J46" s="187">
        <v>2791338</v>
      </c>
      <c r="K46" s="187">
        <v>2791338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FEAB55AFB5840AE947609F2642D3B" ma:contentTypeVersion="14" ma:contentTypeDescription="Crear nuevo documento." ma:contentTypeScope="" ma:versionID="b5ec53ee4c44857232395da640521819">
  <xsd:schema xmlns:xsd="http://www.w3.org/2001/XMLSchema" xmlns:xs="http://www.w3.org/2001/XMLSchema" xmlns:p="http://schemas.microsoft.com/office/2006/metadata/properties" xmlns:ns2="1ea1518e-ef11-48d5-b358-c8520584f932" xmlns:ns3="bbbc94a7-4c97-4545-81ad-31eaee27b446" targetNamespace="http://schemas.microsoft.com/office/2006/metadata/properties" ma:root="true" ma:fieldsID="56f044ad20cf663316a796e213869a4d" ns2:_="" ns3:_="">
    <xsd:import namespace="1ea1518e-ef11-48d5-b358-c8520584f932"/>
    <xsd:import namespace="bbbc94a7-4c97-4545-81ad-31eaee27b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1518e-ef11-48d5-b358-c8520584f9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03e33ec-d9a9-4166-b840-b2981103c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c94a7-4c97-4545-81ad-31eaee27b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acee6-def8-4c6b-b5f1-f20aed6d393e}" ma:internalName="TaxCatchAll" ma:showField="CatchAllData" ma:web="bbbc94a7-4c97-4545-81ad-31eaee27b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1518e-ef11-48d5-b358-c8520584f932">
      <Terms xmlns="http://schemas.microsoft.com/office/infopath/2007/PartnerControls"/>
    </lcf76f155ced4ddcb4097134ff3c332f>
    <TaxCatchAll xmlns="bbbc94a7-4c97-4545-81ad-31eaee27b4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D25D86-41F4-4D2E-9D01-E554C32FB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1518e-ef11-48d5-b358-c8520584f932"/>
    <ds:schemaRef ds:uri="bbbc94a7-4c97-4545-81ad-31eaee27b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8C4B4E-C4BB-4C8C-AB18-345980158AF4}">
  <ds:schemaRefs>
    <ds:schemaRef ds:uri="http://schemas.microsoft.com/office/2006/metadata/properties"/>
    <ds:schemaRef ds:uri="http://schemas.microsoft.com/office/infopath/2007/PartnerControls"/>
    <ds:schemaRef ds:uri="1ea1518e-ef11-48d5-b358-c8520584f932"/>
    <ds:schemaRef ds:uri="bbbc94a7-4c97-4545-81ad-31eaee27b446"/>
  </ds:schemaRefs>
</ds:datastoreItem>
</file>

<file path=customXml/itemProps3.xml><?xml version="1.0" encoding="utf-8"?>
<ds:datastoreItem xmlns:ds="http://schemas.openxmlformats.org/officeDocument/2006/customXml" ds:itemID="{2FE93084-CD69-44A2-8302-1E34C99E6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2026 RESUMEN</vt:lpstr>
      <vt:lpstr>2026 FNDR</vt:lpstr>
      <vt:lpstr>FRIL 2026</vt:lpstr>
      <vt:lpstr>Hoja1</vt:lpstr>
      <vt:lpstr>Hoja5</vt:lpstr>
      <vt:lpstr>'2026 FNDR'!Área_de_impresión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Alcayaga Volta</dc:creator>
  <cp:keywords/>
  <dc:description/>
  <cp:lastModifiedBy>Kevin Barrera Acosta</cp:lastModifiedBy>
  <cp:revision/>
  <dcterms:created xsi:type="dcterms:W3CDTF">2018-06-12T14:08:26Z</dcterms:created>
  <dcterms:modified xsi:type="dcterms:W3CDTF">2026-06-01T19:43:40Z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0x010100656FEAB55AFB5840AE947609F2642D3B</vt:lpwstr>
  </property>
  <property fmtid="{D5CDD505-2E9C-101B-9397-08002B2CF9AE}" pid="3" name="MediaServiceImageTags">
    <vt:lpwstr/>
  </property>
</Properties>
</file>